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bor_text\Desktop\429-п от 22.11.2024 изм. в 545-п\"/>
    </mc:Choice>
  </mc:AlternateContent>
  <bookViews>
    <workbookView xWindow="0" yWindow="0" windowWidth="28800" windowHeight="11505"/>
  </bookViews>
  <sheets>
    <sheet name="Аналитикам" sheetId="12" r:id="rId1"/>
    <sheet name="Лист1" sheetId="13" r:id="rId2"/>
  </sheets>
  <externalReferences>
    <externalReference r:id="rId3"/>
  </externalReferences>
  <definedNames>
    <definedName name="_xlnm._FilterDatabase" localSheetId="0" hidden="1">Аналитикам!$A$10:$Z$110</definedName>
    <definedName name="OLE_LINK1" localSheetId="0">Аналитикам!#REF!</definedName>
    <definedName name="_xlnm.Print_Titles" localSheetId="0">Аналитикам!$1:$10</definedName>
    <definedName name="_xlnm.Print_Area" localSheetId="0">Аналитикам!$A$1:$Z$110</definedName>
  </definedNames>
  <calcPr calcId="162913" fullPrecision="0"/>
  <customWorkbookViews>
    <customWorkbookView name="Evstigneeva - Личное представление" guid="{19CD07B0-B75B-4742-8CF1-58B16CCA9C75}" mergeInterval="0" personalView="1" maximized="1" xWindow="1" yWindow="1" windowWidth="1710" windowHeight="888" activeSheetId="2"/>
    <customWorkbookView name="Stavkina - Личное представление" guid="{CCE9CE8F-4106-475D-84A1-7D0DB166C500}" mergeInterval="0" personalView="1" maximized="1" xWindow="1" yWindow="1" windowWidth="1920" windowHeight="765" activeSheetId="2"/>
    <customWorkbookView name="Cherednikova - Личное представление" guid="{D45BA32D-C566-4080-BEF9-2628BFAF5780}" mergeInterval="0" personalView="1" maximized="1" xWindow="1" yWindow="1" windowWidth="1600" windowHeight="644" activeSheetId="2"/>
  </customWorkbookViews>
</workbook>
</file>

<file path=xl/calcChain.xml><?xml version="1.0" encoding="utf-8"?>
<calcChain xmlns="http://schemas.openxmlformats.org/spreadsheetml/2006/main">
  <c r="G58" i="12" l="1"/>
  <c r="H58" i="12"/>
  <c r="I58" i="12"/>
  <c r="J58" i="12"/>
  <c r="K58" i="12"/>
  <c r="L58" i="12"/>
  <c r="M58" i="12"/>
  <c r="N58" i="12"/>
  <c r="O58" i="12"/>
  <c r="G59" i="12"/>
  <c r="H59" i="12"/>
  <c r="I59" i="12"/>
  <c r="J59" i="12"/>
  <c r="K59" i="12"/>
  <c r="L59" i="12"/>
  <c r="M59" i="12"/>
  <c r="N59" i="12"/>
  <c r="O59" i="12"/>
  <c r="G60" i="12"/>
  <c r="H60" i="12"/>
  <c r="I60" i="12"/>
  <c r="J60" i="12"/>
  <c r="K60" i="12"/>
  <c r="L60" i="12"/>
  <c r="M60" i="12"/>
  <c r="N60" i="12"/>
  <c r="O60" i="12"/>
  <c r="G41" i="12" l="1"/>
  <c r="H41" i="12"/>
  <c r="I41" i="12"/>
  <c r="J41" i="12"/>
  <c r="K41" i="12"/>
  <c r="L41" i="12"/>
  <c r="M41" i="12"/>
  <c r="N41" i="12"/>
  <c r="O41" i="12"/>
  <c r="G42" i="12"/>
  <c r="H42" i="12"/>
  <c r="I42" i="12"/>
  <c r="J42" i="12"/>
  <c r="K42" i="12"/>
  <c r="L42" i="12"/>
  <c r="M42" i="12"/>
  <c r="N42" i="12"/>
  <c r="O42" i="12"/>
  <c r="G43" i="12"/>
  <c r="H43" i="12"/>
  <c r="I43" i="12"/>
  <c r="J43" i="12"/>
  <c r="K43" i="12"/>
  <c r="L43" i="12"/>
  <c r="M43" i="12"/>
  <c r="N43" i="12"/>
  <c r="O43" i="12"/>
  <c r="G44" i="12"/>
  <c r="H44" i="12"/>
  <c r="I44" i="12"/>
  <c r="J44" i="12"/>
  <c r="K44" i="12"/>
  <c r="L44" i="12"/>
  <c r="M44" i="12"/>
  <c r="N44" i="12"/>
  <c r="O44" i="12"/>
  <c r="G45" i="12"/>
  <c r="H45" i="12"/>
  <c r="I45" i="12"/>
  <c r="J45" i="12"/>
  <c r="K45" i="12"/>
  <c r="L45" i="12"/>
  <c r="M45" i="12"/>
  <c r="N45" i="12"/>
  <c r="O45" i="12"/>
  <c r="G46" i="12"/>
  <c r="H46" i="12"/>
  <c r="I46" i="12"/>
  <c r="J46" i="12"/>
  <c r="K46" i="12"/>
  <c r="L46" i="12"/>
  <c r="M46" i="12"/>
  <c r="N46" i="12"/>
  <c r="O46" i="12"/>
  <c r="G47" i="12"/>
  <c r="H47" i="12"/>
  <c r="I47" i="12"/>
  <c r="J47" i="12"/>
  <c r="K47" i="12"/>
  <c r="L47" i="12"/>
  <c r="M47" i="12"/>
  <c r="N47" i="12"/>
  <c r="O47" i="12"/>
  <c r="G48" i="12"/>
  <c r="H48" i="12"/>
  <c r="I48" i="12"/>
  <c r="J48" i="12"/>
  <c r="K48" i="12"/>
  <c r="L48" i="12"/>
  <c r="M48" i="12"/>
  <c r="N48" i="12"/>
  <c r="O48" i="12"/>
  <c r="G49" i="12"/>
  <c r="H49" i="12"/>
  <c r="I49" i="12"/>
  <c r="J49" i="12"/>
  <c r="K49" i="12"/>
  <c r="L49" i="12"/>
  <c r="M49" i="12"/>
  <c r="N49" i="12"/>
  <c r="O49" i="12"/>
  <c r="G50" i="12"/>
  <c r="H50" i="12"/>
  <c r="I50" i="12"/>
  <c r="J50" i="12"/>
  <c r="K50" i="12"/>
  <c r="L50" i="12"/>
  <c r="M50" i="12"/>
  <c r="N50" i="12"/>
  <c r="O50" i="12"/>
  <c r="G51" i="12"/>
  <c r="H51" i="12"/>
  <c r="I51" i="12"/>
  <c r="J51" i="12"/>
  <c r="K51" i="12"/>
  <c r="L51" i="12"/>
  <c r="M51" i="12"/>
  <c r="N51" i="12"/>
  <c r="O51" i="12"/>
  <c r="G52" i="12"/>
  <c r="H52" i="12"/>
  <c r="I52" i="12"/>
  <c r="J52" i="12"/>
  <c r="K52" i="12"/>
  <c r="L52" i="12"/>
  <c r="M52" i="12"/>
  <c r="N52" i="12"/>
  <c r="O52" i="12"/>
  <c r="G53" i="12"/>
  <c r="H53" i="12"/>
  <c r="I53" i="12"/>
  <c r="J53" i="12"/>
  <c r="K53" i="12"/>
  <c r="L53" i="12"/>
  <c r="M53" i="12"/>
  <c r="N53" i="12"/>
  <c r="O53" i="12"/>
  <c r="G54" i="12"/>
  <c r="H54" i="12"/>
  <c r="I54" i="12"/>
  <c r="J54" i="12"/>
  <c r="K54" i="12"/>
  <c r="L54" i="12"/>
  <c r="M54" i="12"/>
  <c r="N54" i="12"/>
  <c r="O54" i="12"/>
  <c r="G55" i="12"/>
  <c r="H55" i="12"/>
  <c r="I55" i="12"/>
  <c r="J55" i="12"/>
  <c r="K55" i="12"/>
  <c r="L55" i="12"/>
  <c r="M55" i="12"/>
  <c r="N55" i="12"/>
  <c r="O55" i="12"/>
  <c r="G13" i="12"/>
  <c r="H13" i="12"/>
  <c r="I13" i="12"/>
  <c r="J13" i="12"/>
  <c r="K13" i="12"/>
  <c r="L13" i="12"/>
  <c r="M13" i="12"/>
  <c r="N13" i="12"/>
  <c r="O13" i="12"/>
  <c r="G14" i="12"/>
  <c r="H14" i="12"/>
  <c r="I14" i="12"/>
  <c r="J14" i="12"/>
  <c r="K14" i="12"/>
  <c r="L14" i="12"/>
  <c r="M14" i="12"/>
  <c r="N14" i="12"/>
  <c r="O14" i="12"/>
  <c r="G15" i="12"/>
  <c r="H15" i="12"/>
  <c r="I15" i="12"/>
  <c r="J15" i="12"/>
  <c r="K15" i="12"/>
  <c r="L15" i="12"/>
  <c r="M15" i="12"/>
  <c r="N15" i="12"/>
  <c r="O15" i="12"/>
  <c r="G16" i="12"/>
  <c r="H16" i="12"/>
  <c r="I16" i="12"/>
  <c r="J16" i="12"/>
  <c r="K16" i="12"/>
  <c r="L16" i="12"/>
  <c r="M16" i="12"/>
  <c r="N16" i="12"/>
  <c r="O16" i="12"/>
  <c r="G17" i="12"/>
  <c r="H17" i="12"/>
  <c r="I17" i="12"/>
  <c r="J17" i="12"/>
  <c r="K17" i="12"/>
  <c r="L17" i="12"/>
  <c r="M17" i="12"/>
  <c r="N17" i="12"/>
  <c r="O17" i="12"/>
  <c r="G18" i="12"/>
  <c r="H18" i="12"/>
  <c r="I18" i="12"/>
  <c r="J18" i="12"/>
  <c r="K18" i="12"/>
  <c r="L18" i="12"/>
  <c r="M18" i="12"/>
  <c r="N18" i="12"/>
  <c r="O18" i="12"/>
  <c r="G19" i="12"/>
  <c r="H19" i="12"/>
  <c r="I19" i="12"/>
  <c r="J19" i="12"/>
  <c r="K19" i="12"/>
  <c r="L19" i="12"/>
  <c r="M19" i="12"/>
  <c r="N19" i="12"/>
  <c r="O19" i="12"/>
  <c r="G20" i="12"/>
  <c r="H20" i="12"/>
  <c r="I20" i="12"/>
  <c r="J20" i="12"/>
  <c r="K20" i="12"/>
  <c r="L20" i="12"/>
  <c r="M20" i="12"/>
  <c r="N20" i="12"/>
  <c r="O20" i="12"/>
  <c r="G21" i="12"/>
  <c r="H21" i="12"/>
  <c r="I21" i="12"/>
  <c r="J21" i="12"/>
  <c r="K21" i="12"/>
  <c r="L21" i="12"/>
  <c r="M21" i="12"/>
  <c r="N21" i="12"/>
  <c r="O21" i="12"/>
  <c r="G22" i="12"/>
  <c r="H22" i="12"/>
  <c r="I22" i="12"/>
  <c r="J22" i="12"/>
  <c r="K22" i="12"/>
  <c r="L22" i="12"/>
  <c r="M22" i="12"/>
  <c r="N22" i="12"/>
  <c r="O22" i="12"/>
  <c r="G23" i="12"/>
  <c r="H23" i="12"/>
  <c r="I23" i="12"/>
  <c r="J23" i="12"/>
  <c r="K23" i="12"/>
  <c r="L23" i="12"/>
  <c r="M23" i="12"/>
  <c r="N23" i="12"/>
  <c r="O23" i="12"/>
  <c r="G24" i="12"/>
  <c r="H24" i="12"/>
  <c r="I24" i="12"/>
  <c r="J24" i="12"/>
  <c r="K24" i="12"/>
  <c r="L24" i="12"/>
  <c r="M24" i="12"/>
  <c r="N24" i="12"/>
  <c r="O24" i="12"/>
  <c r="G25" i="12"/>
  <c r="H25" i="12"/>
  <c r="I25" i="12"/>
  <c r="J25" i="12"/>
  <c r="K25" i="12"/>
  <c r="L25" i="12"/>
  <c r="M25" i="12"/>
  <c r="N25" i="12"/>
  <c r="O25" i="12"/>
  <c r="G26" i="12"/>
  <c r="H26" i="12"/>
  <c r="I26" i="12"/>
  <c r="J26" i="12"/>
  <c r="K26" i="12"/>
  <c r="L26" i="12"/>
  <c r="M26" i="12"/>
  <c r="N26" i="12"/>
  <c r="O26" i="12"/>
  <c r="G27" i="12"/>
  <c r="H27" i="12"/>
  <c r="I27" i="12"/>
  <c r="J27" i="12"/>
  <c r="K27" i="12"/>
  <c r="L27" i="12"/>
  <c r="M27" i="12"/>
  <c r="N27" i="12"/>
  <c r="O27" i="12"/>
  <c r="G28" i="12"/>
  <c r="H28" i="12"/>
  <c r="I28" i="12"/>
  <c r="J28" i="12"/>
  <c r="K28" i="12"/>
  <c r="L28" i="12"/>
  <c r="M28" i="12"/>
  <c r="N28" i="12"/>
  <c r="O28" i="12"/>
  <c r="G29" i="12"/>
  <c r="H29" i="12"/>
  <c r="I29" i="12"/>
  <c r="J29" i="12"/>
  <c r="K29" i="12"/>
  <c r="L29" i="12"/>
  <c r="M29" i="12"/>
  <c r="N29" i="12"/>
  <c r="O29" i="12"/>
  <c r="G30" i="12"/>
  <c r="H30" i="12"/>
  <c r="I30" i="12"/>
  <c r="J30" i="12"/>
  <c r="K30" i="12"/>
  <c r="L30" i="12"/>
  <c r="M30" i="12"/>
  <c r="N30" i="12"/>
  <c r="O30" i="12"/>
  <c r="G31" i="12"/>
  <c r="H31" i="12"/>
  <c r="I31" i="12"/>
  <c r="J31" i="12"/>
  <c r="K31" i="12"/>
  <c r="L31" i="12"/>
  <c r="M31" i="12"/>
  <c r="N31" i="12"/>
  <c r="O31" i="12"/>
  <c r="G32" i="12"/>
  <c r="H32" i="12"/>
  <c r="I32" i="12"/>
  <c r="J32" i="12"/>
  <c r="K32" i="12"/>
  <c r="L32" i="12"/>
  <c r="M32" i="12"/>
  <c r="N32" i="12"/>
  <c r="O32" i="12"/>
  <c r="G33" i="12"/>
  <c r="H33" i="12"/>
  <c r="I33" i="12"/>
  <c r="J33" i="12"/>
  <c r="K33" i="12"/>
  <c r="L33" i="12"/>
  <c r="M33" i="12"/>
  <c r="N33" i="12"/>
  <c r="O33" i="12"/>
  <c r="G34" i="12"/>
  <c r="H34" i="12"/>
  <c r="I34" i="12"/>
  <c r="J34" i="12"/>
  <c r="K34" i="12"/>
  <c r="L34" i="12"/>
  <c r="M34" i="12"/>
  <c r="N34" i="12"/>
  <c r="O34" i="12"/>
  <c r="G35" i="12"/>
  <c r="H35" i="12"/>
  <c r="I35" i="12"/>
  <c r="J35" i="12"/>
  <c r="K35" i="12"/>
  <c r="L35" i="12"/>
  <c r="M35" i="12"/>
  <c r="N35" i="12"/>
  <c r="O35" i="12"/>
  <c r="G36" i="12"/>
  <c r="H36" i="12"/>
  <c r="I36" i="12"/>
  <c r="J36" i="12"/>
  <c r="K36" i="12"/>
  <c r="L36" i="12"/>
  <c r="M36" i="12"/>
  <c r="N36" i="12"/>
  <c r="O36" i="12"/>
  <c r="G37" i="12"/>
  <c r="H37" i="12"/>
  <c r="I37" i="12"/>
  <c r="J37" i="12"/>
  <c r="K37" i="12"/>
  <c r="L37" i="12"/>
  <c r="M37" i="12"/>
  <c r="N37" i="12"/>
  <c r="O37" i="12"/>
  <c r="G38" i="12"/>
  <c r="H38" i="12"/>
  <c r="I38" i="12"/>
  <c r="J38" i="12"/>
  <c r="K38" i="12"/>
  <c r="L38" i="12"/>
  <c r="M38" i="12"/>
  <c r="N38" i="12"/>
  <c r="O38" i="12"/>
  <c r="G39" i="12"/>
  <c r="H39" i="12"/>
  <c r="I39" i="12"/>
  <c r="J39" i="12"/>
  <c r="K39" i="12"/>
  <c r="L39" i="12"/>
  <c r="M39" i="12"/>
  <c r="N39" i="12"/>
  <c r="O39" i="12"/>
  <c r="G40" i="12"/>
  <c r="H40" i="12"/>
  <c r="I40" i="12"/>
  <c r="J40" i="12"/>
  <c r="K40" i="12"/>
  <c r="L40" i="12"/>
  <c r="M40" i="12"/>
  <c r="N40" i="12"/>
  <c r="O40" i="12"/>
  <c r="G69" i="12" l="1"/>
  <c r="G68" i="12"/>
  <c r="O67" i="12"/>
  <c r="N67" i="12"/>
  <c r="M67" i="12"/>
  <c r="L67" i="12"/>
  <c r="K67" i="12"/>
  <c r="J67" i="12"/>
  <c r="I67" i="12"/>
  <c r="H67" i="12"/>
  <c r="G67" i="12" s="1"/>
  <c r="G110" i="12" l="1"/>
  <c r="G109" i="12"/>
  <c r="O108" i="12"/>
  <c r="N108" i="12"/>
  <c r="M108" i="12"/>
  <c r="L108" i="12"/>
  <c r="K108" i="12"/>
  <c r="J108" i="12"/>
  <c r="I108" i="12"/>
  <c r="H108" i="12"/>
  <c r="G107" i="12"/>
  <c r="G106" i="12"/>
  <c r="O105" i="12"/>
  <c r="N105" i="12"/>
  <c r="M105" i="12"/>
  <c r="L105" i="12"/>
  <c r="K105" i="12"/>
  <c r="G105" i="12" s="1"/>
  <c r="J105" i="12"/>
  <c r="I105" i="12"/>
  <c r="H105" i="12"/>
  <c r="G104" i="12"/>
  <c r="G103" i="12"/>
  <c r="O102" i="12"/>
  <c r="N102" i="12"/>
  <c r="M102" i="12"/>
  <c r="L102" i="12"/>
  <c r="K102" i="12"/>
  <c r="J102" i="12"/>
  <c r="I102" i="12"/>
  <c r="H102" i="12"/>
  <c r="G101" i="12"/>
  <c r="G100" i="12"/>
  <c r="O99" i="12"/>
  <c r="N99" i="12"/>
  <c r="M99" i="12"/>
  <c r="L99" i="12"/>
  <c r="K99" i="12"/>
  <c r="J99" i="12"/>
  <c r="I99" i="12"/>
  <c r="H99" i="12"/>
  <c r="G98" i="12"/>
  <c r="I97" i="12"/>
  <c r="H97" i="12"/>
  <c r="G97" i="12" s="1"/>
  <c r="O96" i="12"/>
  <c r="N96" i="12"/>
  <c r="M96" i="12"/>
  <c r="M93" i="12" s="1"/>
  <c r="M90" i="12" s="1"/>
  <c r="L96" i="12"/>
  <c r="K96" i="12"/>
  <c r="K93" i="12" s="1"/>
  <c r="K90" i="12" s="1"/>
  <c r="J96" i="12"/>
  <c r="J93" i="12" s="1"/>
  <c r="J90" i="12" s="1"/>
  <c r="I96" i="12"/>
  <c r="I93" i="12" s="1"/>
  <c r="I90" i="12" s="1"/>
  <c r="N95" i="12"/>
  <c r="N92" i="12" s="1"/>
  <c r="M95" i="12"/>
  <c r="M92" i="12" s="1"/>
  <c r="L95" i="12"/>
  <c r="K95" i="12"/>
  <c r="J95" i="12"/>
  <c r="I95" i="12"/>
  <c r="I92" i="12" s="1"/>
  <c r="H95" i="12"/>
  <c r="O94" i="12"/>
  <c r="O91" i="12" s="1"/>
  <c r="N94" i="12"/>
  <c r="N91" i="12" s="1"/>
  <c r="M94" i="12"/>
  <c r="L94" i="12"/>
  <c r="K94" i="12"/>
  <c r="J94" i="12"/>
  <c r="I94" i="12"/>
  <c r="I91" i="12" s="1"/>
  <c r="H94" i="12"/>
  <c r="O93" i="12"/>
  <c r="O90" i="12" s="1"/>
  <c r="N93" i="12"/>
  <c r="N90" i="12" s="1"/>
  <c r="L93" i="12"/>
  <c r="O92" i="12"/>
  <c r="L92" i="12"/>
  <c r="K92" i="12"/>
  <c r="J92" i="12"/>
  <c r="H92" i="12"/>
  <c r="M91" i="12"/>
  <c r="L91" i="12"/>
  <c r="K91" i="12"/>
  <c r="J91" i="12"/>
  <c r="L90" i="12"/>
  <c r="G89" i="12"/>
  <c r="K88" i="12"/>
  <c r="K87" i="12" s="1"/>
  <c r="J88" i="12"/>
  <c r="J87" i="12" s="1"/>
  <c r="I88" i="12"/>
  <c r="H88" i="12"/>
  <c r="R87" i="12"/>
  <c r="O87" i="12"/>
  <c r="N87" i="12"/>
  <c r="M87" i="12"/>
  <c r="L87" i="12"/>
  <c r="I87" i="12"/>
  <c r="H87" i="12"/>
  <c r="I81" i="12"/>
  <c r="G81" i="12" s="1"/>
  <c r="I80" i="12"/>
  <c r="I79" i="12" s="1"/>
  <c r="H80" i="12"/>
  <c r="H79" i="12" s="1"/>
  <c r="R79" i="12"/>
  <c r="J79" i="12"/>
  <c r="K84" i="12"/>
  <c r="G84" i="12" s="1"/>
  <c r="K83" i="12"/>
  <c r="K82" i="12" s="1"/>
  <c r="R82" i="12"/>
  <c r="O82" i="12"/>
  <c r="N82" i="12"/>
  <c r="M82" i="12"/>
  <c r="L82" i="12"/>
  <c r="J82" i="12"/>
  <c r="I82" i="12"/>
  <c r="H82" i="12"/>
  <c r="G78" i="12"/>
  <c r="L77" i="12"/>
  <c r="L76" i="12" s="1"/>
  <c r="J77" i="12"/>
  <c r="G77" i="12" s="1"/>
  <c r="O76" i="12"/>
  <c r="N76" i="12"/>
  <c r="M76" i="12"/>
  <c r="K76" i="12"/>
  <c r="I76" i="12"/>
  <c r="H76" i="12"/>
  <c r="G75" i="12"/>
  <c r="J74" i="12"/>
  <c r="J73" i="12" s="1"/>
  <c r="H74" i="12"/>
  <c r="O73" i="12"/>
  <c r="N73" i="12"/>
  <c r="M73" i="12"/>
  <c r="L73" i="12"/>
  <c r="K73" i="12"/>
  <c r="I73" i="12"/>
  <c r="G72" i="12"/>
  <c r="N71" i="12"/>
  <c r="N70" i="12" s="1"/>
  <c r="M71" i="12"/>
  <c r="M70" i="12" s="1"/>
  <c r="J71" i="12"/>
  <c r="J70" i="12" s="1"/>
  <c r="O70" i="12"/>
  <c r="L70" i="12"/>
  <c r="K70" i="12"/>
  <c r="I70" i="12"/>
  <c r="H70" i="12"/>
  <c r="G66" i="12"/>
  <c r="L65" i="12"/>
  <c r="L64" i="12" s="1"/>
  <c r="R64" i="12"/>
  <c r="O64" i="12"/>
  <c r="N64" i="12"/>
  <c r="M64" i="12"/>
  <c r="K64" i="12"/>
  <c r="J64" i="12"/>
  <c r="I64" i="12"/>
  <c r="H64" i="12"/>
  <c r="I63" i="12"/>
  <c r="I61" i="12" s="1"/>
  <c r="H63" i="12"/>
  <c r="H61" i="12" s="1"/>
  <c r="G62" i="12"/>
  <c r="O61" i="12"/>
  <c r="N61" i="12"/>
  <c r="M61" i="12"/>
  <c r="L61" i="12"/>
  <c r="K61" i="12"/>
  <c r="J61" i="12"/>
  <c r="R53" i="12"/>
  <c r="R47" i="12"/>
  <c r="R41" i="12"/>
  <c r="R38" i="12"/>
  <c r="R34" i="12"/>
  <c r="R31" i="12"/>
  <c r="R28" i="12"/>
  <c r="R25" i="12"/>
  <c r="R22" i="12"/>
  <c r="R19" i="12"/>
  <c r="R16" i="12"/>
  <c r="R13" i="12"/>
  <c r="G87" i="12" l="1"/>
  <c r="G102" i="12"/>
  <c r="G63" i="12"/>
  <c r="G61" i="12"/>
  <c r="G88" i="12"/>
  <c r="G99" i="12"/>
  <c r="G64" i="12"/>
  <c r="G74" i="12"/>
  <c r="G108" i="12"/>
  <c r="G94" i="12"/>
  <c r="G95" i="12"/>
  <c r="H96" i="12"/>
  <c r="G92" i="12"/>
  <c r="H91" i="12"/>
  <c r="G91" i="12" s="1"/>
  <c r="J76" i="12"/>
  <c r="G76" i="12" s="1"/>
  <c r="H73" i="12"/>
  <c r="G73" i="12" s="1"/>
  <c r="G65" i="12"/>
  <c r="G79" i="12"/>
  <c r="G71" i="12"/>
  <c r="G83" i="12"/>
  <c r="G80" i="12"/>
  <c r="G82" i="12"/>
  <c r="G70" i="12"/>
  <c r="G96" i="12" l="1"/>
  <c r="H93" i="12"/>
  <c r="G93" i="12" l="1"/>
  <c r="H90" i="12"/>
  <c r="G90" i="12" s="1"/>
</calcChain>
</file>

<file path=xl/sharedStrings.xml><?xml version="1.0" encoding="utf-8"?>
<sst xmlns="http://schemas.openxmlformats.org/spreadsheetml/2006/main" count="484" uniqueCount="146">
  <si>
    <t>Всего</t>
  </si>
  <si>
    <t>№ 
п/п</t>
  </si>
  <si>
    <t xml:space="preserve">Соисполнитель, исполнитель основного мероприятия, исполнитель ведомственной целевой программы, исполнитель мероприятия  </t>
  </si>
  <si>
    <t>Финансовое обеспечение</t>
  </si>
  <si>
    <t>Объем (рублей)</t>
  </si>
  <si>
    <t>Единица измерения</t>
  </si>
  <si>
    <t>Значение</t>
  </si>
  <si>
    <t>Наименование</t>
  </si>
  <si>
    <t>СТРУКТУРА</t>
  </si>
  <si>
    <t xml:space="preserve">Наименование  показателя </t>
  </si>
  <si>
    <t xml:space="preserve">Срок реализации </t>
  </si>
  <si>
    <t>2020 год</t>
  </si>
  <si>
    <t>Источник</t>
  </si>
  <si>
    <t xml:space="preserve">с (год) </t>
  </si>
  <si>
    <t xml:space="preserve">по (год)
</t>
  </si>
  <si>
    <t>муниципальной программы Павлоградского района Омской области</t>
  </si>
  <si>
    <t>в том числе по годам реализации муниципальной программы</t>
  </si>
  <si>
    <t xml:space="preserve">Целевые индикаторы реализации мероприятия (группы мероприятий) муниципальной программы </t>
  </si>
  <si>
    <t>2022 год</t>
  </si>
  <si>
    <t>2023 год</t>
  </si>
  <si>
    <t>2024 год</t>
  </si>
  <si>
    <t>2025 год</t>
  </si>
  <si>
    <t>2026 год</t>
  </si>
  <si>
    <t>2027 год</t>
  </si>
  <si>
    <t>2020
год</t>
  </si>
  <si>
    <t>2022
год</t>
  </si>
  <si>
    <t>2023
год</t>
  </si>
  <si>
    <t>2024
год</t>
  </si>
  <si>
    <t>2025
год</t>
  </si>
  <si>
    <t>2026                год</t>
  </si>
  <si>
    <t>2027
год</t>
  </si>
  <si>
    <t>2021
год</t>
  </si>
  <si>
    <t>2021 год</t>
  </si>
  <si>
    <t>"Развитие социально-культурной сферы Павлоградского муниципального района Омской области на 2020-2027 годы"</t>
  </si>
  <si>
    <t>Всего, из них расходы за счет:</t>
  </si>
  <si>
    <t>Человек</t>
  </si>
  <si>
    <t>Х</t>
  </si>
  <si>
    <t>Единиц</t>
  </si>
  <si>
    <t xml:space="preserve">1. Налоговых и неналоговых доходов, поступлений нецелевого характера из областного бюджета </t>
  </si>
  <si>
    <t xml:space="preserve">2. Поступлений целевого характера из областного бюджета </t>
  </si>
  <si>
    <t>3.1.1</t>
  </si>
  <si>
    <t>3.1.2</t>
  </si>
  <si>
    <t xml:space="preserve">Задача 1 муниципальной программы "Развитие социально-культурной сферы Павлоградского муниципального района Омской области на 2020-2027 годы":  Создание условий для обеспечения равной доступности культурных благ, развития и реализации культурного и духовного потенциала населения, сохранение культурного наследия Павлоградского муниципального района и обеспечение свободы творчества и прав граждан на участие в культурной жизни
</t>
  </si>
  <si>
    <t>Цель подпрограммы "Развитие культуры Павлоградского муниципального района":Создание условий для обеспечения равной доступности культурных благ, развития и реализации культурного и духовного потенциала населения, сохранение культурного наследия Павлоградского муниципального района и обеспечение свободы творчества и прав граждан на участие в культурной жизни</t>
  </si>
  <si>
    <t>Мероприятие 2: Содействие в оказании муниципальных услуг учреждениями в сфере культуры муниципальных образований Омской области в части выплаты заработной платы работникам муниципальных учреждений Омской области</t>
  </si>
  <si>
    <t>3. Иных поступлений целевого характера</t>
  </si>
  <si>
    <t>2.1.1</t>
  </si>
  <si>
    <t>Мероприятие 1: Организация библиотечного обслуживания населения</t>
  </si>
  <si>
    <t xml:space="preserve">МКУК «Павлоградская МЦБС» </t>
  </si>
  <si>
    <t>Количество посещений библиотек,               на 1000 человек населения</t>
  </si>
  <si>
    <t>Промилле</t>
  </si>
  <si>
    <t>2.1.2</t>
  </si>
  <si>
    <t>Мероприятие 2: Комплектование библиотечных фондов</t>
  </si>
  <si>
    <t>2.1.3</t>
  </si>
  <si>
    <t>Мероприятие 3: Текущий, капитальный ремонт помещений, зданий, сооружений</t>
  </si>
  <si>
    <t>Количество посещений библиотек,                на 1000 человек населения</t>
  </si>
  <si>
    <t>2.1.4</t>
  </si>
  <si>
    <t>Мероприятие 4: Выплаты денежного поощрения лучшим учреждениям и их работникам</t>
  </si>
  <si>
    <t>Количество посещений библиотек,                 на 1000 человек населения</t>
  </si>
  <si>
    <t>2.1.5</t>
  </si>
  <si>
    <t>Мероприятие 5: Софинансирование расходов муниципальных библиотек на обеспечение широкополостным доступом к сети "Интернет"</t>
  </si>
  <si>
    <t>2.1.6</t>
  </si>
  <si>
    <t>Мероприятие 6: Содействие в оказании муниципальных услуг учреждениями в сфере культуры муниципальных образований Омской области в части выплаты заработной платы работникам муниципальных учреждений Омской области</t>
  </si>
  <si>
    <t>Количество посещений библиотек,                    на 1000 человек населения</t>
  </si>
  <si>
    <t>2.1.7</t>
  </si>
  <si>
    <t>Мероприятие 7: Комплектование библиотечных фондов муниципальных библиотек периодическими изданиями</t>
  </si>
  <si>
    <t>2.1.8</t>
  </si>
  <si>
    <t>Мероприятие 8: Проект-победителя Международного грантового конкурса "Православная инициатива"</t>
  </si>
  <si>
    <t>2.1.9</t>
  </si>
  <si>
    <t>Мероприятие 9: Обновление и пополнение основных средств</t>
  </si>
  <si>
    <t>Мероприятие 1: Организация выставочной и научно-просветительской деятельности</t>
  </si>
  <si>
    <t>МКУК "ПРК Музей"</t>
  </si>
  <si>
    <t>3.1.3</t>
  </si>
  <si>
    <t>Мероприятие 3:Текущий, капитальный ремонт помещений, зданий, сооружений</t>
  </si>
  <si>
    <t>3.1.4</t>
  </si>
  <si>
    <t>Мероприятие 4: Обновление и пополнение основных средств</t>
  </si>
  <si>
    <t>3.1.5</t>
  </si>
  <si>
    <t>Мероприятие 5: Участие в грантовой поддержке в области культуры, искусства и креативных индустрий</t>
  </si>
  <si>
    <t>4.1.3</t>
  </si>
  <si>
    <t xml:space="preserve">Задача 4 муниципальной программы "Развитие социально-культурной сферы на 2020-2027 годы": Создание благоприятных условий для повышения уровня и качества жизни граждан
</t>
  </si>
  <si>
    <t>Цель подпрограммы "Совершенствование и развитие социальной среды в Павлоградском муниципальном районе":
Создание благоприятных условий для повышения уровня и качества жизни граждан</t>
  </si>
  <si>
    <t xml:space="preserve">Мероприятие 3: Поздравления   граждан,  отмечающих   90-летний (и более)  юбилей             </t>
  </si>
  <si>
    <t>Администрация Павлоградского 
муниципального района Омской области</t>
  </si>
  <si>
    <t xml:space="preserve">Количество  граждан, отмечающих  90-летний  (и более)  юбилей и получивших поздравительные мероприятия
 </t>
  </si>
  <si>
    <t xml:space="preserve">1. Налоговых и неналоговых доходов, поступлений нецелевого характера </t>
  </si>
  <si>
    <t>2. Поступления целевого характера из областного бюджета</t>
  </si>
  <si>
    <t>Процент</t>
  </si>
  <si>
    <t>2.1.12</t>
  </si>
  <si>
    <t>Количество посещений библиотек,  на 1000 человек населения</t>
  </si>
  <si>
    <t>Количество посещений библиотек, на 1000 человек населения</t>
  </si>
  <si>
    <t>Количество посещений музея,                       на 1000 человек населения</t>
  </si>
  <si>
    <t>Задача 3 муниципальной программы "Развитие социально-культурной сферы Павлоградского муниципального района Омской области на 2020-2027 годы": Создание условий для  доступности качественного дошкольного, общего образования, и дополнительного образования,  соответствующего требованиям развития экономики области, современным потребностями общества и каждого гражданина</t>
  </si>
  <si>
    <t>Цель подрограммы "Развитие системы образования в Павлоградскрм муниципальном районе": Создание условий для  доступности качественного дошкольного, общего образования, и дополнительного образования,  соответствующего требованиям развития экономики области, современным потребностями общества и каждого гражданина</t>
  </si>
  <si>
    <t>Комитет образования Администрации Павлоградского муниципального района Омской области</t>
  </si>
  <si>
    <t xml:space="preserve">Количество реализованных проектов </t>
  </si>
  <si>
    <t>Мероприятие 12: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Омской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</si>
  <si>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2020</t>
  </si>
  <si>
    <t>2027</t>
  </si>
  <si>
    <t>Доля педагогических работников общеобразовательных организаций, получивших ежемесячное денежное вознаграждение за классное руководство в общей численности педагогических работников такой категории</t>
  </si>
  <si>
    <t>2.1.17</t>
  </si>
  <si>
    <t xml:space="preserve">Мероприятие 17: Ремонт зданий и материально-техническое оснащение муниципальных образовательных организаций муниципальных районов Омской области в целях подготовки к новому учебному году </t>
  </si>
  <si>
    <t>Доля муниципальных общеобразовательных организаций Павлоградского района Омской области, допущенных муниципальными комиссиями по проверке готовности образовательных организаций к началу нового учебного года, в общем количестве муниципальных образовательных организаций Павлоградского муниципального района Омской области</t>
  </si>
  <si>
    <t>2.1.19</t>
  </si>
  <si>
    <t>Мероприятие 19: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t>
  </si>
  <si>
    <t>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t>
  </si>
  <si>
    <t>Мероприятие 1: Создание условий для обеспечения государственных гарантий прав граждан на получение общедоступного и бесплатного дополнительного образования в муниципальных учреждениях  дополнительного образования реализующих образовательные программы  дополнительного образования</t>
  </si>
  <si>
    <t xml:space="preserve">Доля детей, получающих услуги по дополнительному образованию в организациях различной организационно-правовой формы и формы собственности, от общего количества детей в возрасте от пяти до восемнадцати лет, проживающих на территории  Павлоградского района         </t>
  </si>
  <si>
    <t>Мероприятие 2: Ремонт и материально-техническое  оснащений зданий для предоставления услуг дополнительного образования</t>
  </si>
  <si>
    <t>3.1.9</t>
  </si>
  <si>
    <t>Мероприятие 9: Реализация инициативных проектов в сфере образования</t>
  </si>
  <si>
    <t>7.1.3</t>
  </si>
  <si>
    <t>Мероприятие 7: Ремонт зданий, установка систем и оборудования пожарной и общей безопасности в муниципальных организациях</t>
  </si>
  <si>
    <t xml:space="preserve">Доля муниципальных образовательных орагнизаций Павлоградского муниципального района, допущенных муниципальными комиссиями по проверке готовности образовательных организаций к началу нового учебного года, в общем количестве муниципальных образовательных организаций Павлоградского муниципального района </t>
  </si>
  <si>
    <t>Муниципальными образовательными организациями получено положительное заключение государственной экспертизы проектной документации, содержащее оценку достоверности определения сметной стоимости объекта капитального строительства</t>
  </si>
  <si>
    <t xml:space="preserve">В муниципальных образовательных организациях проведены мероприятия по ремонту зданий, установке систем и оборудования пожарной и общей безопасности </t>
  </si>
  <si>
    <t>8.1.4</t>
  </si>
  <si>
    <t>Мероприятие 4: Ремонт и (или) материально-техническое оснащение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</si>
  <si>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Количество образовательных организаций, расположенных  в сельской местности и малых городах, в которых проведены мероприятия по ремонту и (или) материально-техническому оснащению центров образования естественно-научной и технологической направленностей</t>
  </si>
  <si>
    <t>8.1.2</t>
  </si>
  <si>
    <t>Мероприятие 2: Организация деятельности центров образования для формирования у обучающихся современных  цифровых и гуманитарных навыков в муниципальных общеобразовательных организациях, участия обучающихся в мероприятиях</t>
  </si>
  <si>
    <t>Численность детей, обучающихся на базе центров образования цифрового и гуманитарного профилей, в том числе по предметным областям «Технология», «Информатика», «Основы безопасности жизнедеятельности»</t>
  </si>
  <si>
    <t>7</t>
  </si>
  <si>
    <t>Задача 7 подпрограммы "Совершенствование 
и развитие социальной среды в Павлоградском муниципальном районе": Развитие муниципальной службы Павлоградского муниципального района, формирование высококвалифицированного кадрового состава, совершенствование системы управления муниципальной службой</t>
  </si>
  <si>
    <t>Зозуля О.В. -заместитель Главы</t>
  </si>
  <si>
    <t xml:space="preserve"> Х</t>
  </si>
  <si>
    <t>7.1</t>
  </si>
  <si>
    <t xml:space="preserve">Основное мероприятие: Кадровое обеспечение муниципальной службы Павлоградского муниципального района </t>
  </si>
  <si>
    <t>7.1.1</t>
  </si>
  <si>
    <t>Мероприятие 1: Подготовка нормативных правовых актов Павлоградского муниципального района, регулирующих вопросы муниципальной службы</t>
  </si>
  <si>
    <t>Зозуля О.В. -заместитель Главы, Громов Ю.И. - начальник юридического отдела</t>
  </si>
  <si>
    <t>Количество принятых муниципальных правовых актов, регулирующих вопросы муниципальной службы</t>
  </si>
  <si>
    <t>7.1.2</t>
  </si>
  <si>
    <t>Мероприятие 2: Проведение координационно-методических, профориентационных мероприятий (семинары, совещания, встречи, дни открытых дверей и др.).</t>
  </si>
  <si>
    <t>Зозуля О.В. -заместитель Главы, Петрова Г.А. - председатель комитета образования</t>
  </si>
  <si>
    <t xml:space="preserve">Число студентов, прошедших практику в органах местного самоуправления Павлоградского муниципального района </t>
  </si>
  <si>
    <t xml:space="preserve">Мероприятие 3: Подготовка и размещение (актуализация) материалов по вопросам муниципальной службы на официальном сайте Павлоградского муниципального района </t>
  </si>
  <si>
    <t>Зозуля О.В. -заместитель Главы, Рабазей В.В. - главный специалист</t>
  </si>
  <si>
    <t xml:space="preserve">Количество размещенной информации по вопросам муниципальной службы на официальном сайте Павлоградского муниципального района </t>
  </si>
  <si>
    <t>7.1.4</t>
  </si>
  <si>
    <t>Мероприятие 4: Обучение муниципальных служащих по программам повышения квалификации и  профессиональной переподготовке (выездные курсы, использование дистанционных образовательных технологий, электронное образование)</t>
  </si>
  <si>
    <t xml:space="preserve">Зозуля О.В. -заместитель Главы </t>
  </si>
  <si>
    <t>Доля муниципальных служащих, прошедших курсы повышения квалификации или профессиональную переподготовку</t>
  </si>
  <si>
    <t>7.1.5</t>
  </si>
  <si>
    <t xml:space="preserve">Мероприятие 5: Приведение должностных инструкций муниципальных служащих в соответствие с установленными требованиями </t>
  </si>
  <si>
    <t>Доля должностей муниципальной службы, для которых утверждены должностные инструкции, соответствующие установленным требованиям</t>
  </si>
  <si>
    <r>
      <t xml:space="preserve">Приложение                                                                                                                                                                                                                         к постановлению Администрации                                                                                                                                                                                                                                                                                                                                                                                                                                      Павлоградского муниципального                                                                                                                                                                              района Омской области 
</t>
    </r>
    <r>
      <rPr>
        <u/>
        <sz val="14"/>
        <color theme="1"/>
        <rFont val="Times New Roman"/>
        <family val="1"/>
        <charset val="204"/>
      </rPr>
      <t xml:space="preserve">от 22.11.2024 № 429-п         </t>
    </r>
    <r>
      <rPr>
        <sz val="14"/>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</si>
</sst>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6" x14ac:knownFonts="1">
    <font>
      <sz val="11"/>
      <color theme="1"/>
      <name val="Calibri"/>
      <family val="2"/>
      <charset val="204"/>
      <scheme val="minor"/>
    </font>
    <font>
      <sz val="11"/>
      <color indexed="8"/>
      <name val="Calibri"/>
      <family val="2"/>
      <charset val="204"/>
    </font>
    <font>
      <sz val="14"/>
      <name val="Times New Roman"/>
      <family val="1"/>
      <charset val="204"/>
    </font>
    <font>
      <sz val="10"/>
      <name val="Arial Cyr"/>
      <charset val="204"/>
    </font>
    <font>
      <sz val="8"/>
      <name val="Calibri"/>
      <family val="2"/>
      <charset val="204"/>
    </font>
    <font>
      <vertAlign val="superscript"/>
      <sz val="14"/>
      <name val="Times New Roman"/>
      <family val="1"/>
      <charset val="204"/>
    </font>
    <font>
      <sz val="11"/>
      <name val="Calibri"/>
      <family val="2"/>
      <charset val="204"/>
    </font>
    <font>
      <sz val="14"/>
      <color theme="1"/>
      <name val="Times New Roman"/>
      <family val="1"/>
      <charset val="204"/>
    </font>
    <font>
      <u/>
      <sz val="14"/>
      <color theme="1"/>
      <name val="Times New Roman"/>
      <family val="1"/>
      <charset val="204"/>
    </font>
    <font>
      <sz val="13"/>
      <name val="Times New Roman"/>
      <family val="1"/>
      <charset val="204"/>
    </font>
    <font>
      <sz val="13"/>
      <color indexed="8"/>
      <name val="Times New Roman"/>
      <family val="1"/>
      <charset val="204"/>
    </font>
    <font>
      <sz val="14"/>
      <color indexed="8"/>
      <name val="Times New Roman"/>
      <family val="1"/>
      <charset val="204"/>
    </font>
    <font>
      <sz val="11"/>
      <color theme="1"/>
      <name val="Calibri"/>
      <family val="2"/>
      <charset val="204"/>
      <scheme val="minor"/>
    </font>
    <font>
      <sz val="11"/>
      <color rgb="FF006100"/>
      <name val="Calibri"/>
      <family val="2"/>
      <charset val="204"/>
      <scheme val="minor"/>
    </font>
    <font>
      <sz val="13"/>
      <color indexed="8"/>
      <name val="Calibri"/>
      <family val="2"/>
      <charset val="204"/>
    </font>
    <font>
      <sz val="13"/>
      <color theme="1"/>
      <name val="Times New Roman"/>
      <family val="1"/>
      <charset val="204"/>
    </font>
  </fonts>
  <fills count="3">
    <fill>
      <patternFill patternType="none"/>
    </fill>
    <fill>
      <patternFill patternType="gray125"/>
    </fill>
    <fill>
      <patternFill patternType="solid">
        <fgColor rgb="FFC6EFCE"/>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1">
    <xf numFmtId="0" fontId="0" fillId="0" borderId="0"/>
    <xf numFmtId="0" fontId="2" fillId="0" borderId="0"/>
    <xf numFmtId="0" fontId="2" fillId="0" borderId="0"/>
    <xf numFmtId="0" fontId="2" fillId="0" borderId="0"/>
    <xf numFmtId="0" fontId="2" fillId="0" borderId="0"/>
    <xf numFmtId="0" fontId="2" fillId="0" borderId="0"/>
    <xf numFmtId="0" fontId="3" fillId="0" borderId="0"/>
    <xf numFmtId="164" fontId="1" fillId="0" borderId="0" applyFont="0" applyFill="0" applyBorder="0" applyAlignment="0" applyProtection="0"/>
    <xf numFmtId="0" fontId="1" fillId="0" borderId="0"/>
    <xf numFmtId="0" fontId="12" fillId="0" borderId="0"/>
    <xf numFmtId="0" fontId="13" fillId="2" borderId="0" applyNumberFormat="0" applyBorder="0" applyAlignment="0" applyProtection="0"/>
  </cellStyleXfs>
  <cellXfs count="126">
    <xf numFmtId="0" fontId="0" fillId="0" borderId="0" xfId="0"/>
    <xf numFmtId="0" fontId="2" fillId="0" borderId="0" xfId="0" applyFont="1" applyFill="1"/>
    <xf numFmtId="0" fontId="2" fillId="0" borderId="0" xfId="0" applyFont="1" applyFill="1" applyAlignment="1">
      <alignment horizontal="center" vertical="center"/>
    </xf>
    <xf numFmtId="0" fontId="6" fillId="0" borderId="0" xfId="0" applyFont="1" applyFill="1"/>
    <xf numFmtId="0" fontId="2" fillId="0" borderId="0" xfId="0" applyFont="1" applyFill="1" applyAlignment="1"/>
    <xf numFmtId="0" fontId="6" fillId="0" borderId="0" xfId="0" applyFont="1" applyFill="1" applyBorder="1"/>
    <xf numFmtId="0" fontId="5" fillId="0" borderId="0" xfId="0" applyFont="1" applyFill="1" applyAlignment="1">
      <alignment horizontal="center"/>
    </xf>
    <xf numFmtId="0" fontId="9" fillId="0" borderId="1" xfId="0" applyFont="1" applyFill="1" applyBorder="1" applyAlignment="1">
      <alignment vertical="top" wrapText="1"/>
    </xf>
    <xf numFmtId="4" fontId="2" fillId="0" borderId="1" xfId="0" applyNumberFormat="1"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xf>
    <xf numFmtId="0" fontId="9" fillId="0" borderId="1" xfId="0" applyFont="1" applyFill="1" applyBorder="1" applyAlignment="1">
      <alignment horizontal="center" vertical="top"/>
    </xf>
    <xf numFmtId="4" fontId="2" fillId="0" borderId="1" xfId="8" applyNumberFormat="1" applyFont="1" applyFill="1" applyBorder="1" applyAlignment="1">
      <alignment horizontal="center" vertical="top"/>
    </xf>
    <xf numFmtId="4" fontId="2" fillId="0" borderId="1" xfId="0" applyNumberFormat="1" applyFont="1" applyFill="1" applyBorder="1" applyAlignment="1">
      <alignment horizontal="center" vertical="top"/>
    </xf>
    <xf numFmtId="0" fontId="9" fillId="0" borderId="0" xfId="0" applyFont="1" applyFill="1" applyAlignment="1">
      <alignment vertical="top" wrapText="1"/>
    </xf>
    <xf numFmtId="4" fontId="11" fillId="0" borderId="1" xfId="0" applyNumberFormat="1" applyFont="1" applyFill="1" applyBorder="1" applyAlignment="1">
      <alignment horizontal="center" vertical="top"/>
    </xf>
    <xf numFmtId="4" fontId="11" fillId="0" borderId="1" xfId="9" applyNumberFormat="1" applyFont="1" applyFill="1" applyBorder="1" applyAlignment="1">
      <alignment horizontal="center" vertical="top"/>
    </xf>
    <xf numFmtId="0" fontId="9" fillId="0" borderId="4" xfId="0" applyFont="1" applyFill="1" applyBorder="1" applyAlignment="1">
      <alignment vertical="top" wrapText="1"/>
    </xf>
    <xf numFmtId="0" fontId="9" fillId="0" borderId="8" xfId="0" applyFont="1" applyFill="1" applyBorder="1" applyAlignment="1">
      <alignment vertical="top" wrapText="1"/>
    </xf>
    <xf numFmtId="4" fontId="11" fillId="0" borderId="6" xfId="0" applyNumberFormat="1" applyFont="1" applyFill="1" applyBorder="1" applyAlignment="1">
      <alignment horizontal="center" vertical="top"/>
    </xf>
    <xf numFmtId="0" fontId="10" fillId="0" borderId="0" xfId="0" applyFont="1" applyFill="1" applyAlignment="1">
      <alignment vertical="top"/>
    </xf>
    <xf numFmtId="0" fontId="10" fillId="0" borderId="0" xfId="0" applyFont="1" applyFill="1" applyAlignment="1">
      <alignment vertical="top" wrapText="1"/>
    </xf>
    <xf numFmtId="4" fontId="2" fillId="0" borderId="4" xfId="0" applyNumberFormat="1" applyFont="1" applyFill="1" applyBorder="1" applyAlignment="1">
      <alignment horizontal="center" vertical="top" wrapText="1"/>
    </xf>
    <xf numFmtId="4" fontId="2" fillId="0" borderId="1" xfId="0" applyNumberFormat="1" applyFont="1" applyFill="1" applyBorder="1" applyAlignment="1">
      <alignment horizontal="center"/>
    </xf>
    <xf numFmtId="4" fontId="2" fillId="0" borderId="1" xfId="9" applyNumberFormat="1" applyFont="1" applyFill="1" applyBorder="1" applyAlignment="1">
      <alignment horizontal="center"/>
    </xf>
    <xf numFmtId="0" fontId="9"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top" wrapText="1"/>
    </xf>
    <xf numFmtId="0" fontId="9" fillId="0" borderId="3" xfId="0" applyFont="1" applyFill="1" applyBorder="1" applyAlignment="1">
      <alignment vertical="top" wrapText="1"/>
    </xf>
    <xf numFmtId="4" fontId="2" fillId="0" borderId="6" xfId="9" applyNumberFormat="1" applyFont="1" applyFill="1" applyBorder="1" applyAlignment="1">
      <alignment horizontal="center" vertical="top" wrapText="1"/>
    </xf>
    <xf numFmtId="4" fontId="2" fillId="0" borderId="1" xfId="9" applyNumberFormat="1" applyFont="1" applyFill="1" applyBorder="1" applyAlignment="1">
      <alignment horizontal="center" vertical="top" wrapText="1"/>
    </xf>
    <xf numFmtId="0" fontId="15" fillId="0" borderId="6" xfId="0" applyFont="1" applyFill="1" applyBorder="1" applyAlignment="1">
      <alignment horizontal="center" vertical="top" wrapText="1"/>
    </xf>
    <xf numFmtId="0" fontId="2"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3" xfId="0" applyFont="1" applyFill="1" applyBorder="1" applyAlignment="1">
      <alignment horizontal="center" vertical="top" wrapText="1"/>
    </xf>
    <xf numFmtId="0" fontId="11"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0" fillId="0" borderId="1" xfId="0" applyFill="1" applyBorder="1" applyAlignment="1">
      <alignment horizontal="center" vertical="top" wrapText="1"/>
    </xf>
    <xf numFmtId="49" fontId="2" fillId="0" borderId="1" xfId="0" applyNumberFormat="1" applyFont="1" applyFill="1" applyBorder="1" applyAlignment="1">
      <alignment horizontal="center" vertical="top"/>
    </xf>
    <xf numFmtId="49" fontId="9"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top" wrapText="1"/>
    </xf>
    <xf numFmtId="0" fontId="9" fillId="0" borderId="1" xfId="0" applyFont="1" applyFill="1" applyBorder="1" applyAlignment="1">
      <alignment horizontal="left" vertical="top" wrapText="1"/>
    </xf>
    <xf numFmtId="0" fontId="2" fillId="0" borderId="3"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9" fillId="0" borderId="3" xfId="0" applyFont="1" applyFill="1" applyBorder="1" applyAlignment="1">
      <alignment horizontal="center" vertical="top" wrapText="1"/>
    </xf>
    <xf numFmtId="0" fontId="9" fillId="0" borderId="5" xfId="0" applyFont="1" applyFill="1" applyBorder="1" applyAlignment="1">
      <alignment horizontal="center" vertical="top" wrapText="1"/>
    </xf>
    <xf numFmtId="0" fontId="9" fillId="0" borderId="6" xfId="0" applyFont="1" applyFill="1" applyBorder="1" applyAlignment="1">
      <alignment horizontal="center" vertical="top" wrapText="1"/>
    </xf>
    <xf numFmtId="0" fontId="14" fillId="0" borderId="5" xfId="0" applyFont="1" applyFill="1" applyBorder="1" applyAlignment="1">
      <alignment horizontal="center" vertical="top" wrapText="1"/>
    </xf>
    <xf numFmtId="49" fontId="2" fillId="0" borderId="3" xfId="0" applyNumberFormat="1" applyFont="1" applyFill="1" applyBorder="1" applyAlignment="1">
      <alignment horizontal="center" vertical="top"/>
    </xf>
    <xf numFmtId="49" fontId="2" fillId="0" borderId="5" xfId="0" applyNumberFormat="1" applyFont="1" applyFill="1" applyBorder="1" applyAlignment="1">
      <alignment horizontal="center" vertical="top"/>
    </xf>
    <xf numFmtId="49" fontId="2" fillId="0" borderId="6" xfId="0" applyNumberFormat="1" applyFont="1" applyFill="1" applyBorder="1" applyAlignment="1">
      <alignment horizontal="center" vertical="top"/>
    </xf>
    <xf numFmtId="0" fontId="9" fillId="0" borderId="4" xfId="0" applyFont="1" applyFill="1" applyBorder="1" applyAlignment="1">
      <alignment horizontal="center" vertical="top" wrapText="1"/>
    </xf>
    <xf numFmtId="0" fontId="9" fillId="0" borderId="1" xfId="0" applyFont="1" applyFill="1" applyBorder="1" applyAlignment="1">
      <alignment horizontal="center" vertical="top"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2" fillId="0" borderId="3" xfId="0" applyNumberFormat="1" applyFont="1" applyFill="1" applyBorder="1" applyAlignment="1">
      <alignment horizontal="center" vertical="top" wrapText="1"/>
    </xf>
    <xf numFmtId="0" fontId="0" fillId="0" borderId="5" xfId="0" applyFill="1" applyBorder="1" applyAlignment="1">
      <alignment horizontal="center" vertical="top" wrapText="1"/>
    </xf>
    <xf numFmtId="0" fontId="0" fillId="0" borderId="6" xfId="0" applyFill="1" applyBorder="1" applyAlignment="1">
      <alignment horizontal="center" vertical="top" wrapText="1"/>
    </xf>
    <xf numFmtId="49" fontId="9" fillId="0" borderId="3" xfId="0" applyNumberFormat="1" applyFont="1" applyFill="1" applyBorder="1" applyAlignment="1">
      <alignment horizontal="left" vertical="top" wrapText="1"/>
    </xf>
    <xf numFmtId="49" fontId="9" fillId="0" borderId="5" xfId="0" applyNumberFormat="1" applyFont="1" applyFill="1" applyBorder="1" applyAlignment="1">
      <alignment horizontal="left" vertical="top" wrapText="1"/>
    </xf>
    <xf numFmtId="49" fontId="9" fillId="0" borderId="6" xfId="0" applyNumberFormat="1" applyFont="1" applyFill="1" applyBorder="1" applyAlignment="1">
      <alignment horizontal="left" vertical="top"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3" xfId="0" applyFont="1" applyFill="1" applyBorder="1" applyAlignment="1">
      <alignment horizontal="center" vertical="top" wrapText="1"/>
    </xf>
    <xf numFmtId="0" fontId="10" fillId="0" borderId="5" xfId="0" applyFont="1" applyFill="1" applyBorder="1" applyAlignment="1">
      <alignment horizontal="center" vertical="top" wrapText="1"/>
    </xf>
    <xf numFmtId="0" fontId="10" fillId="0" borderId="6" xfId="0" applyFont="1" applyFill="1" applyBorder="1" applyAlignment="1">
      <alignment horizontal="center" vertical="top" wrapText="1"/>
    </xf>
    <xf numFmtId="1" fontId="10" fillId="0" borderId="3" xfId="0" applyNumberFormat="1" applyFont="1" applyFill="1" applyBorder="1" applyAlignment="1">
      <alignment horizontal="center" vertical="top" wrapText="1"/>
    </xf>
    <xf numFmtId="1" fontId="10" fillId="0" borderId="5" xfId="0" applyNumberFormat="1" applyFont="1" applyFill="1" applyBorder="1" applyAlignment="1">
      <alignment horizontal="center" vertical="top" wrapText="1"/>
    </xf>
    <xf numFmtId="1" fontId="10" fillId="0" borderId="6" xfId="0" applyNumberFormat="1" applyFont="1" applyFill="1" applyBorder="1" applyAlignment="1">
      <alignment horizontal="center" vertical="top" wrapText="1"/>
    </xf>
    <xf numFmtId="0" fontId="2" fillId="0" borderId="3" xfId="10" applyFont="1" applyFill="1" applyBorder="1" applyAlignment="1">
      <alignment horizontal="center" vertical="top" wrapText="1"/>
    </xf>
    <xf numFmtId="0" fontId="9" fillId="0" borderId="3" xfId="10" applyFont="1" applyFill="1" applyBorder="1" applyAlignment="1">
      <alignment horizontal="center" vertical="top" wrapText="1"/>
    </xf>
    <xf numFmtId="0" fontId="9" fillId="0" borderId="5" xfId="10" applyFont="1" applyFill="1" applyBorder="1" applyAlignment="1">
      <alignment horizontal="center" vertical="top" wrapText="1"/>
    </xf>
    <xf numFmtId="0" fontId="14" fillId="0" borderId="6" xfId="0" applyFont="1" applyFill="1" applyBorder="1" applyAlignment="1">
      <alignment horizontal="center" vertical="top" wrapText="1"/>
    </xf>
    <xf numFmtId="0" fontId="2" fillId="0" borderId="5" xfId="1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6" xfId="0" applyFont="1" applyFill="1" applyBorder="1" applyAlignment="1">
      <alignment horizontal="center" vertical="top" wrapText="1"/>
    </xf>
    <xf numFmtId="49" fontId="2" fillId="0" borderId="5"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49" fontId="2" fillId="0" borderId="3" xfId="0" applyNumberFormat="1" applyFont="1" applyFill="1" applyBorder="1" applyAlignment="1">
      <alignment horizontal="left" vertical="top" wrapText="1"/>
    </xf>
    <xf numFmtId="49" fontId="2" fillId="0" borderId="5" xfId="0" applyNumberFormat="1" applyFont="1" applyFill="1" applyBorder="1" applyAlignment="1">
      <alignment horizontal="left" vertical="top" wrapText="1"/>
    </xf>
    <xf numFmtId="49" fontId="2" fillId="0" borderId="6" xfId="0" applyNumberFormat="1" applyFont="1" applyFill="1" applyBorder="1" applyAlignment="1">
      <alignment horizontal="left" vertical="top" wrapText="1"/>
    </xf>
    <xf numFmtId="0" fontId="0" fillId="0" borderId="6" xfId="0" applyFill="1" applyBorder="1" applyAlignment="1">
      <alignment horizontal="left" vertical="top" wrapText="1"/>
    </xf>
    <xf numFmtId="0" fontId="2" fillId="0" borderId="1" xfId="0" applyFont="1" applyFill="1" applyBorder="1" applyAlignment="1">
      <alignment horizontal="center" vertical="top"/>
    </xf>
    <xf numFmtId="0" fontId="9" fillId="0" borderId="4" xfId="0" applyFont="1" applyFill="1" applyBorder="1" applyAlignment="1">
      <alignment horizontal="left" vertical="top" wrapText="1"/>
    </xf>
    <xf numFmtId="0" fontId="9" fillId="0" borderId="2" xfId="0" applyFont="1" applyFill="1" applyBorder="1" applyAlignment="1">
      <alignment horizontal="left" vertical="top" wrapText="1"/>
    </xf>
    <xf numFmtId="0" fontId="7" fillId="0" borderId="0" xfId="0" applyFont="1" applyFill="1" applyAlignment="1">
      <alignment horizontal="left" wrapText="1"/>
    </xf>
    <xf numFmtId="0" fontId="7" fillId="0" borderId="0" xfId="0" applyFont="1" applyFill="1" applyAlignment="1">
      <alignment horizontal="left"/>
    </xf>
    <xf numFmtId="0" fontId="2" fillId="0" borderId="0" xfId="0" applyFont="1" applyFill="1" applyAlignment="1">
      <alignment horizontal="center"/>
    </xf>
    <xf numFmtId="0" fontId="2" fillId="0" borderId="4" xfId="0" applyFont="1" applyFill="1" applyBorder="1" applyAlignment="1">
      <alignment horizontal="center" vertical="top"/>
    </xf>
    <xf numFmtId="0" fontId="2" fillId="0" borderId="7" xfId="0" applyFont="1" applyFill="1" applyBorder="1" applyAlignment="1">
      <alignment horizontal="center" vertical="top"/>
    </xf>
    <xf numFmtId="0" fontId="0" fillId="0" borderId="2" xfId="0" applyFill="1" applyBorder="1" applyAlignment="1">
      <alignment horizontal="center" vertical="top"/>
    </xf>
    <xf numFmtId="0" fontId="2" fillId="0" borderId="2" xfId="0" applyFont="1" applyFill="1" applyBorder="1" applyAlignment="1">
      <alignment horizontal="center" vertical="top"/>
    </xf>
    <xf numFmtId="0" fontId="2" fillId="0" borderId="4" xfId="0" applyFont="1" applyFill="1" applyBorder="1" applyAlignment="1">
      <alignment horizontal="center" vertical="top" wrapText="1"/>
    </xf>
    <xf numFmtId="0" fontId="2" fillId="0" borderId="7" xfId="0" applyFont="1" applyFill="1" applyBorder="1" applyAlignment="1">
      <alignment horizontal="center" vertical="top" wrapText="1"/>
    </xf>
    <xf numFmtId="0" fontId="0" fillId="0" borderId="2" xfId="0" applyFill="1" applyBorder="1" applyAlignment="1">
      <alignment horizontal="center" vertical="top" wrapText="1"/>
    </xf>
    <xf numFmtId="0" fontId="9" fillId="0" borderId="1" xfId="0" applyFont="1" applyFill="1" applyBorder="1" applyAlignment="1">
      <alignment horizontal="center" vertical="top"/>
    </xf>
    <xf numFmtId="0" fontId="9" fillId="0" borderId="1" xfId="0" applyFont="1" applyFill="1" applyBorder="1" applyAlignment="1">
      <alignment horizontal="left" vertical="top"/>
    </xf>
    <xf numFmtId="0" fontId="10" fillId="0" borderId="1" xfId="0" applyFont="1" applyFill="1" applyBorder="1" applyAlignment="1">
      <alignment horizontal="center" vertical="top" wrapText="1"/>
    </xf>
    <xf numFmtId="0" fontId="9" fillId="0" borderId="1" xfId="0" applyFont="1" applyFill="1" applyBorder="1" applyAlignment="1">
      <alignment horizontal="left" wrapText="1"/>
    </xf>
    <xf numFmtId="0" fontId="9" fillId="0" borderId="3" xfId="0" applyFont="1" applyFill="1" applyBorder="1" applyAlignment="1">
      <alignment horizontal="left" wrapText="1"/>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0" fillId="0" borderId="5" xfId="0" applyFill="1" applyBorder="1" applyAlignment="1"/>
    <xf numFmtId="0" fontId="0" fillId="0" borderId="6" xfId="0" applyFill="1" applyBorder="1" applyAlignment="1"/>
    <xf numFmtId="2" fontId="9" fillId="0" borderId="3" xfId="0" applyNumberFormat="1" applyFont="1" applyFill="1" applyBorder="1" applyAlignment="1">
      <alignment horizontal="left" vertical="top" wrapText="1"/>
    </xf>
    <xf numFmtId="2" fontId="9" fillId="0" borderId="5" xfId="0" applyNumberFormat="1" applyFont="1" applyFill="1" applyBorder="1" applyAlignment="1">
      <alignment horizontal="left" vertical="top" wrapText="1"/>
    </xf>
    <xf numFmtId="2" fontId="9" fillId="0" borderId="6" xfId="0" applyNumberFormat="1" applyFont="1" applyFill="1" applyBorder="1" applyAlignment="1">
      <alignment horizontal="left" vertical="top" wrapText="1"/>
    </xf>
    <xf numFmtId="49" fontId="9" fillId="0" borderId="3" xfId="0" applyNumberFormat="1" applyFont="1" applyFill="1" applyBorder="1" applyAlignment="1">
      <alignment horizontal="center" vertical="top" wrapText="1"/>
    </xf>
    <xf numFmtId="49" fontId="9" fillId="0" borderId="5" xfId="0" applyNumberFormat="1" applyFont="1" applyFill="1" applyBorder="1" applyAlignment="1">
      <alignment horizontal="center" vertical="top" wrapText="1"/>
    </xf>
    <xf numFmtId="49" fontId="9" fillId="0" borderId="6" xfId="0" applyNumberFormat="1" applyFont="1" applyFill="1" applyBorder="1" applyAlignment="1">
      <alignment horizontal="center" vertical="top"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cellXfs>
  <cellStyles count="11">
    <cellStyle name="Обычный" xfId="0" builtinId="0"/>
    <cellStyle name="Обычный 2" xfId="1"/>
    <cellStyle name="Обычный 2 2" xfId="2"/>
    <cellStyle name="Обычный 2 4" xfId="3"/>
    <cellStyle name="Обычный 2 7" xfId="4"/>
    <cellStyle name="Обычный 2 8" xfId="5"/>
    <cellStyle name="Обычный 3" xfId="6"/>
    <cellStyle name="Обычный 4" xfId="9"/>
    <cellStyle name="Обычный_расчет" xfId="8"/>
    <cellStyle name="Финансовый 2" xfId="7"/>
    <cellStyle name="Хороший" xfId="10"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ordanenkoSV/Desktop/&#1080;&#1079;&#1084;.%20&#1074;%20%20&#1052;&#1055;/&#1080;&#1079;&#1084;&#1077;&#1085;&#1077;&#1085;&#1080;&#1103;%202024/11.2024/22.11.2024/&#1089;&#1090;&#1088;&#1091;&#1082;&#1090;&#1091;&#1088;&#1072;%20&#1056;&#1057;&#1050;&#1057;%2022.1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тикам"/>
      <sheetName val="Лист1"/>
    </sheetNames>
    <sheetDataSet>
      <sheetData sheetId="0">
        <row r="67">
          <cell r="G67">
            <v>19883570.359999999</v>
          </cell>
          <cell r="H67">
            <v>1183644.02</v>
          </cell>
          <cell r="I67">
            <v>1540963.87</v>
          </cell>
          <cell r="J67">
            <v>1892432.03</v>
          </cell>
          <cell r="K67">
            <v>1957776.75</v>
          </cell>
          <cell r="L67">
            <v>2190019.66</v>
          </cell>
          <cell r="M67">
            <v>10600</v>
          </cell>
          <cell r="N67">
            <v>1589142.2</v>
          </cell>
          <cell r="O67">
            <v>9518991.8300000001</v>
          </cell>
        </row>
        <row r="68">
          <cell r="G68">
            <v>19883570.359999999</v>
          </cell>
          <cell r="H68">
            <v>1183644.02</v>
          </cell>
          <cell r="I68">
            <v>1540963.87</v>
          </cell>
          <cell r="J68">
            <v>1892432.03</v>
          </cell>
          <cell r="K68">
            <v>1957776.75</v>
          </cell>
          <cell r="L68">
            <v>2190019.66</v>
          </cell>
          <cell r="M68">
            <v>10600</v>
          </cell>
          <cell r="N68">
            <v>1589142.2</v>
          </cell>
          <cell r="O68">
            <v>9518991.8300000001</v>
          </cell>
        </row>
        <row r="69">
          <cell r="G69">
            <v>0</v>
          </cell>
          <cell r="H69">
            <v>0</v>
          </cell>
          <cell r="I69">
            <v>0</v>
          </cell>
          <cell r="J69">
            <v>0</v>
          </cell>
          <cell r="K69">
            <v>0</v>
          </cell>
          <cell r="L69">
            <v>0</v>
          </cell>
          <cell r="M69">
            <v>0</v>
          </cell>
          <cell r="N69">
            <v>0</v>
          </cell>
          <cell r="O69">
            <v>0</v>
          </cell>
        </row>
        <row r="70">
          <cell r="G70">
            <v>1882115.81</v>
          </cell>
          <cell r="H70">
            <v>200000</v>
          </cell>
          <cell r="I70">
            <v>300000</v>
          </cell>
          <cell r="J70">
            <v>318657.38</v>
          </cell>
          <cell r="K70">
            <v>306913.86</v>
          </cell>
          <cell r="L70">
            <v>366544.57</v>
          </cell>
          <cell r="M70">
            <v>0</v>
          </cell>
          <cell r="N70">
            <v>300000</v>
          </cell>
          <cell r="O70">
            <v>90000</v>
          </cell>
        </row>
        <row r="71">
          <cell r="G71">
            <v>1882115.81</v>
          </cell>
          <cell r="H71">
            <v>200000</v>
          </cell>
          <cell r="I71">
            <v>300000</v>
          </cell>
          <cell r="J71">
            <v>318657.38</v>
          </cell>
          <cell r="K71">
            <v>306913.86</v>
          </cell>
          <cell r="L71">
            <v>366544.57</v>
          </cell>
          <cell r="M71">
            <v>0</v>
          </cell>
          <cell r="N71">
            <v>300000</v>
          </cell>
          <cell r="O71">
            <v>90000</v>
          </cell>
        </row>
        <row r="72">
          <cell r="G72">
            <v>0</v>
          </cell>
          <cell r="H72">
            <v>0</v>
          </cell>
          <cell r="I72">
            <v>0</v>
          </cell>
          <cell r="J72">
            <v>0</v>
          </cell>
          <cell r="K72">
            <v>0</v>
          </cell>
          <cell r="L72">
            <v>0</v>
          </cell>
          <cell r="M72">
            <v>0</v>
          </cell>
          <cell r="N72">
            <v>0</v>
          </cell>
          <cell r="O72">
            <v>0</v>
          </cell>
        </row>
        <row r="73">
          <cell r="G73">
            <v>3959252.7</v>
          </cell>
          <cell r="H73">
            <v>534970.48</v>
          </cell>
          <cell r="I73">
            <v>1927450.4</v>
          </cell>
          <cell r="J73">
            <v>1022137.48</v>
          </cell>
          <cell r="K73">
            <v>274600</v>
          </cell>
          <cell r="L73">
            <v>100094.34</v>
          </cell>
          <cell r="M73">
            <v>0</v>
          </cell>
          <cell r="N73">
            <v>100000</v>
          </cell>
          <cell r="O73">
            <v>0</v>
          </cell>
        </row>
        <row r="74">
          <cell r="G74">
            <v>3959252.7</v>
          </cell>
          <cell r="H74">
            <v>534970.48</v>
          </cell>
          <cell r="I74">
            <v>1927450.4</v>
          </cell>
          <cell r="J74">
            <v>1022137.48</v>
          </cell>
          <cell r="K74">
            <v>274600</v>
          </cell>
          <cell r="L74">
            <v>100094.34</v>
          </cell>
          <cell r="M74">
            <v>0</v>
          </cell>
          <cell r="N74">
            <v>100000</v>
          </cell>
          <cell r="O74">
            <v>0</v>
          </cell>
        </row>
        <row r="75">
          <cell r="G75">
            <v>0</v>
          </cell>
          <cell r="H75">
            <v>0</v>
          </cell>
          <cell r="I75">
            <v>0</v>
          </cell>
          <cell r="J75">
            <v>0</v>
          </cell>
          <cell r="K75">
            <v>0</v>
          </cell>
          <cell r="L75">
            <v>0</v>
          </cell>
          <cell r="M75">
            <v>0</v>
          </cell>
          <cell r="N75">
            <v>0</v>
          </cell>
          <cell r="O75">
            <v>0</v>
          </cell>
        </row>
        <row r="76">
          <cell r="G76">
            <v>55020.41</v>
          </cell>
          <cell r="H76">
            <v>51020.41</v>
          </cell>
          <cell r="I76">
            <v>0</v>
          </cell>
          <cell r="J76">
            <v>0</v>
          </cell>
          <cell r="K76">
            <v>0</v>
          </cell>
          <cell r="L76">
            <v>0</v>
          </cell>
          <cell r="M76">
            <v>2000</v>
          </cell>
          <cell r="N76">
            <v>2000</v>
          </cell>
          <cell r="O76">
            <v>0</v>
          </cell>
        </row>
        <row r="77">
          <cell r="G77">
            <v>5020.41</v>
          </cell>
          <cell r="H77">
            <v>1020.41</v>
          </cell>
          <cell r="I77">
            <v>0</v>
          </cell>
          <cell r="J77">
            <v>0</v>
          </cell>
          <cell r="K77">
            <v>0</v>
          </cell>
          <cell r="L77">
            <v>0</v>
          </cell>
          <cell r="M77">
            <v>2000</v>
          </cell>
          <cell r="N77">
            <v>2000</v>
          </cell>
          <cell r="O77">
            <v>0</v>
          </cell>
        </row>
        <row r="78">
          <cell r="G78">
            <v>50000</v>
          </cell>
          <cell r="H78">
            <v>50000</v>
          </cell>
          <cell r="I78">
            <v>0</v>
          </cell>
          <cell r="J78">
            <v>0</v>
          </cell>
          <cell r="K78">
            <v>0</v>
          </cell>
          <cell r="L78">
            <v>0</v>
          </cell>
          <cell r="M78">
            <v>0</v>
          </cell>
          <cell r="N78">
            <v>0</v>
          </cell>
          <cell r="O78">
            <v>0</v>
          </cell>
        </row>
        <row r="79">
          <cell r="G79">
            <v>0</v>
          </cell>
          <cell r="H79">
            <v>0</v>
          </cell>
          <cell r="I79">
            <v>0</v>
          </cell>
          <cell r="J79">
            <v>0</v>
          </cell>
          <cell r="K79">
            <v>0</v>
          </cell>
          <cell r="L79">
            <v>0</v>
          </cell>
          <cell r="M79">
            <v>0</v>
          </cell>
          <cell r="N79">
            <v>0</v>
          </cell>
          <cell r="O79">
            <v>0</v>
          </cell>
        </row>
        <row r="80">
          <cell r="G80">
            <v>0</v>
          </cell>
          <cell r="H80">
            <v>0</v>
          </cell>
          <cell r="I80">
            <v>0</v>
          </cell>
          <cell r="J80">
            <v>0</v>
          </cell>
          <cell r="K80">
            <v>0</v>
          </cell>
          <cell r="L80">
            <v>0</v>
          </cell>
          <cell r="M80">
            <v>0</v>
          </cell>
          <cell r="N80">
            <v>0</v>
          </cell>
          <cell r="O80">
            <v>0</v>
          </cell>
        </row>
        <row r="81">
          <cell r="G81">
            <v>0</v>
          </cell>
          <cell r="H81">
            <v>0</v>
          </cell>
          <cell r="I81">
            <v>0</v>
          </cell>
          <cell r="J81">
            <v>0</v>
          </cell>
          <cell r="K81">
            <v>0</v>
          </cell>
          <cell r="L81">
            <v>0</v>
          </cell>
          <cell r="M81">
            <v>0</v>
          </cell>
          <cell r="N81">
            <v>0</v>
          </cell>
          <cell r="O81">
            <v>0</v>
          </cell>
        </row>
        <row r="82">
          <cell r="G82">
            <v>80424160.239999995</v>
          </cell>
          <cell r="H82">
            <v>9050197.1899999995</v>
          </cell>
          <cell r="I82">
            <v>9534769.4499999993</v>
          </cell>
          <cell r="J82">
            <v>12896661.380000001</v>
          </cell>
          <cell r="K82">
            <v>13940010.720000001</v>
          </cell>
          <cell r="L82">
            <v>16804190.359999999</v>
          </cell>
          <cell r="M82">
            <v>9099165.5700000003</v>
          </cell>
          <cell r="N82">
            <v>9099165.5700000003</v>
          </cell>
          <cell r="O82">
            <v>0</v>
          </cell>
        </row>
        <row r="83">
          <cell r="G83">
            <v>49933533.840000004</v>
          </cell>
          <cell r="H83">
            <v>5516440.7400000002</v>
          </cell>
          <cell r="I83">
            <v>5944858.2800000003</v>
          </cell>
          <cell r="J83">
            <v>6642698.54</v>
          </cell>
          <cell r="K83">
            <v>6400519.8200000003</v>
          </cell>
          <cell r="L83">
            <v>7230685.3200000003</v>
          </cell>
          <cell r="M83">
            <v>9099165.5700000003</v>
          </cell>
          <cell r="N83">
            <v>9099165.5700000003</v>
          </cell>
          <cell r="O83">
            <v>0</v>
          </cell>
        </row>
        <row r="84">
          <cell r="G84">
            <v>30490626.399999999</v>
          </cell>
          <cell r="H84">
            <v>3533756.45</v>
          </cell>
          <cell r="I84">
            <v>3589911.17</v>
          </cell>
          <cell r="J84">
            <v>6253962.8399999999</v>
          </cell>
          <cell r="K84">
            <v>7539490.9000000004</v>
          </cell>
          <cell r="L84">
            <v>9573505.0399999991</v>
          </cell>
          <cell r="M84">
            <v>0</v>
          </cell>
          <cell r="N84">
            <v>0</v>
          </cell>
          <cell r="O84">
            <v>0</v>
          </cell>
        </row>
        <row r="85">
          <cell r="G85">
            <v>140000</v>
          </cell>
          <cell r="H85">
            <v>0</v>
          </cell>
          <cell r="I85">
            <v>0</v>
          </cell>
          <cell r="J85">
            <v>0</v>
          </cell>
          <cell r="K85">
            <v>0</v>
          </cell>
          <cell r="L85">
            <v>0</v>
          </cell>
          <cell r="M85">
            <v>0</v>
          </cell>
          <cell r="N85">
            <v>0</v>
          </cell>
          <cell r="O85">
            <v>140000</v>
          </cell>
        </row>
        <row r="86">
          <cell r="G86">
            <v>140000</v>
          </cell>
          <cell r="H86">
            <v>0</v>
          </cell>
          <cell r="I86">
            <v>0</v>
          </cell>
          <cell r="J86">
            <v>0</v>
          </cell>
          <cell r="K86">
            <v>0</v>
          </cell>
          <cell r="L86">
            <v>0</v>
          </cell>
          <cell r="M86">
            <v>0</v>
          </cell>
          <cell r="N86">
            <v>0</v>
          </cell>
          <cell r="O86">
            <v>140000</v>
          </cell>
        </row>
        <row r="87">
          <cell r="G87">
            <v>0</v>
          </cell>
          <cell r="H87">
            <v>0</v>
          </cell>
          <cell r="I87">
            <v>0</v>
          </cell>
          <cell r="J87">
            <v>0</v>
          </cell>
          <cell r="K87">
            <v>0</v>
          </cell>
          <cell r="L87">
            <v>0</v>
          </cell>
          <cell r="M87">
            <v>0</v>
          </cell>
          <cell r="N87">
            <v>0</v>
          </cell>
          <cell r="O87">
            <v>0</v>
          </cell>
        </row>
        <row r="88">
          <cell r="G88">
            <v>322756</v>
          </cell>
          <cell r="H88">
            <v>272756</v>
          </cell>
          <cell r="I88">
            <v>0</v>
          </cell>
          <cell r="J88">
            <v>0</v>
          </cell>
          <cell r="K88">
            <v>0</v>
          </cell>
          <cell r="L88">
            <v>0</v>
          </cell>
          <cell r="M88">
            <v>0</v>
          </cell>
          <cell r="N88">
            <v>50000</v>
          </cell>
          <cell r="O88">
            <v>0</v>
          </cell>
        </row>
        <row r="89">
          <cell r="G89">
            <v>50000</v>
          </cell>
          <cell r="H89">
            <v>0</v>
          </cell>
          <cell r="I89">
            <v>0</v>
          </cell>
          <cell r="J89">
            <v>0</v>
          </cell>
          <cell r="K89">
            <v>0</v>
          </cell>
          <cell r="L89">
            <v>0</v>
          </cell>
          <cell r="M89">
            <v>0</v>
          </cell>
          <cell r="N89">
            <v>50000</v>
          </cell>
          <cell r="O89">
            <v>0</v>
          </cell>
        </row>
        <row r="90">
          <cell r="G90">
            <v>0</v>
          </cell>
          <cell r="H90">
            <v>0</v>
          </cell>
          <cell r="I90">
            <v>0</v>
          </cell>
          <cell r="J90">
            <v>0</v>
          </cell>
          <cell r="K90">
            <v>0</v>
          </cell>
          <cell r="L90">
            <v>0</v>
          </cell>
          <cell r="M90">
            <v>0</v>
          </cell>
          <cell r="N90">
            <v>0</v>
          </cell>
          <cell r="O90">
            <v>0</v>
          </cell>
        </row>
        <row r="91">
          <cell r="G91">
            <v>272756</v>
          </cell>
          <cell r="H91">
            <v>272756</v>
          </cell>
          <cell r="I91">
            <v>0</v>
          </cell>
          <cell r="J91">
            <v>0</v>
          </cell>
          <cell r="K91">
            <v>0</v>
          </cell>
          <cell r="L91">
            <v>0</v>
          </cell>
          <cell r="M91">
            <v>0</v>
          </cell>
          <cell r="N91">
            <v>0</v>
          </cell>
          <cell r="O91">
            <v>0</v>
          </cell>
        </row>
        <row r="92">
          <cell r="G92">
            <v>532086.82999999996</v>
          </cell>
          <cell r="H92">
            <v>32639.72</v>
          </cell>
          <cell r="I92">
            <v>46339</v>
          </cell>
          <cell r="J92">
            <v>198108.11</v>
          </cell>
          <cell r="K92">
            <v>160000</v>
          </cell>
          <cell r="L92">
            <v>95000</v>
          </cell>
          <cell r="M92">
            <v>0</v>
          </cell>
          <cell r="N92">
            <v>0</v>
          </cell>
          <cell r="O92">
            <v>0</v>
          </cell>
        </row>
        <row r="93">
          <cell r="G93">
            <v>532086.82999999996</v>
          </cell>
          <cell r="H93">
            <v>32639.72</v>
          </cell>
          <cell r="I93">
            <v>46339</v>
          </cell>
          <cell r="J93">
            <v>198108.11</v>
          </cell>
          <cell r="K93">
            <v>160000</v>
          </cell>
          <cell r="L93">
            <v>95000</v>
          </cell>
          <cell r="M93">
            <v>0</v>
          </cell>
          <cell r="N93">
            <v>0</v>
          </cell>
          <cell r="O93">
            <v>0</v>
          </cell>
        </row>
        <row r="94">
          <cell r="G94">
            <v>0</v>
          </cell>
          <cell r="H94">
            <v>0</v>
          </cell>
          <cell r="I94">
            <v>0</v>
          </cell>
          <cell r="J94">
            <v>0</v>
          </cell>
          <cell r="K94">
            <v>0</v>
          </cell>
          <cell r="L94">
            <v>0</v>
          </cell>
          <cell r="M94">
            <v>0</v>
          </cell>
          <cell r="N94">
            <v>0</v>
          </cell>
          <cell r="O94">
            <v>0</v>
          </cell>
        </row>
        <row r="110">
          <cell r="G110">
            <v>4262452.84</v>
          </cell>
          <cell r="H110">
            <v>449089.48</v>
          </cell>
          <cell r="I110">
            <v>435818.42</v>
          </cell>
          <cell r="J110">
            <v>515791.31</v>
          </cell>
          <cell r="K110">
            <v>572960.23</v>
          </cell>
          <cell r="L110">
            <v>654067.82999999996</v>
          </cell>
          <cell r="M110">
            <v>5150</v>
          </cell>
          <cell r="N110">
            <v>12838</v>
          </cell>
          <cell r="O110">
            <v>1616737.57</v>
          </cell>
        </row>
        <row r="111">
          <cell r="G111">
            <v>4262452.84</v>
          </cell>
          <cell r="H111">
            <v>449089.48</v>
          </cell>
          <cell r="I111">
            <v>435818.42</v>
          </cell>
          <cell r="J111">
            <v>515791.31</v>
          </cell>
          <cell r="K111">
            <v>572960.23</v>
          </cell>
          <cell r="L111">
            <v>654067.82999999996</v>
          </cell>
          <cell r="M111">
            <v>5150</v>
          </cell>
          <cell r="N111">
            <v>12838</v>
          </cell>
          <cell r="O111">
            <v>1616737.57</v>
          </cell>
        </row>
        <row r="112">
          <cell r="G112">
            <v>0</v>
          </cell>
          <cell r="H112">
            <v>0</v>
          </cell>
          <cell r="I112">
            <v>0</v>
          </cell>
          <cell r="J112">
            <v>0</v>
          </cell>
          <cell r="K112">
            <v>0</v>
          </cell>
          <cell r="L112">
            <v>0</v>
          </cell>
          <cell r="M112">
            <v>0</v>
          </cell>
          <cell r="N112">
            <v>0</v>
          </cell>
          <cell r="O112">
            <v>0</v>
          </cell>
        </row>
        <row r="113">
          <cell r="G113">
            <v>9174667.8399999999</v>
          </cell>
          <cell r="H113">
            <v>1110847.7</v>
          </cell>
          <cell r="I113">
            <v>1161108.08</v>
          </cell>
          <cell r="J113">
            <v>1084128.28</v>
          </cell>
          <cell r="K113">
            <v>1368984.11</v>
          </cell>
          <cell r="L113">
            <v>1348395.91</v>
          </cell>
          <cell r="M113">
            <v>1550601.88</v>
          </cell>
          <cell r="N113">
            <v>1550601.88</v>
          </cell>
          <cell r="O113">
            <v>0</v>
          </cell>
        </row>
        <row r="114">
          <cell r="G114">
            <v>6460660.0099999998</v>
          </cell>
          <cell r="H114">
            <v>728543.08</v>
          </cell>
          <cell r="I114">
            <v>717909.17</v>
          </cell>
          <cell r="J114">
            <v>666029.57999999996</v>
          </cell>
          <cell r="K114">
            <v>752178.09</v>
          </cell>
          <cell r="L114">
            <v>494796.33</v>
          </cell>
          <cell r="M114">
            <v>1550601.88</v>
          </cell>
          <cell r="N114">
            <v>1550601.88</v>
          </cell>
          <cell r="O114">
            <v>0</v>
          </cell>
        </row>
        <row r="115">
          <cell r="G115">
            <v>2714007.83</v>
          </cell>
          <cell r="H115">
            <v>382304.62</v>
          </cell>
          <cell r="I115">
            <v>443198.91</v>
          </cell>
          <cell r="J115">
            <v>418098.7</v>
          </cell>
          <cell r="K115">
            <v>616806.02</v>
          </cell>
          <cell r="L115">
            <v>853599.58</v>
          </cell>
          <cell r="M115">
            <v>0</v>
          </cell>
          <cell r="N115">
            <v>0</v>
          </cell>
          <cell r="O115">
            <v>0</v>
          </cell>
        </row>
        <row r="116">
          <cell r="G116">
            <v>1127976.8799999999</v>
          </cell>
          <cell r="H116">
            <v>279262.90000000002</v>
          </cell>
          <cell r="I116">
            <v>442251.98</v>
          </cell>
          <cell r="J116">
            <v>650</v>
          </cell>
          <cell r="K116">
            <v>52187</v>
          </cell>
          <cell r="L116">
            <v>353625</v>
          </cell>
          <cell r="M116">
            <v>0</v>
          </cell>
          <cell r="N116">
            <v>0</v>
          </cell>
          <cell r="O116">
            <v>0</v>
          </cell>
        </row>
        <row r="117">
          <cell r="G117">
            <v>1127976.8799999999</v>
          </cell>
          <cell r="H117">
            <v>279262.90000000002</v>
          </cell>
          <cell r="I117">
            <v>442251.98</v>
          </cell>
          <cell r="J117">
            <v>650</v>
          </cell>
          <cell r="K117">
            <v>52187</v>
          </cell>
          <cell r="L117">
            <v>353625</v>
          </cell>
          <cell r="M117">
            <v>0</v>
          </cell>
          <cell r="N117">
            <v>0</v>
          </cell>
          <cell r="O117">
            <v>0</v>
          </cell>
        </row>
        <row r="118">
          <cell r="G118">
            <v>0</v>
          </cell>
          <cell r="H118">
            <v>0</v>
          </cell>
          <cell r="I118">
            <v>0</v>
          </cell>
          <cell r="J118">
            <v>0</v>
          </cell>
          <cell r="K118">
            <v>0</v>
          </cell>
          <cell r="L118">
            <v>0</v>
          </cell>
          <cell r="M118">
            <v>0</v>
          </cell>
          <cell r="N118">
            <v>0</v>
          </cell>
          <cell r="O118">
            <v>0</v>
          </cell>
        </row>
        <row r="119">
          <cell r="G119">
            <v>280008.53000000003</v>
          </cell>
          <cell r="H119">
            <v>46615.3</v>
          </cell>
          <cell r="I119">
            <v>29052</v>
          </cell>
          <cell r="J119">
            <v>37021.06</v>
          </cell>
          <cell r="K119">
            <v>85338</v>
          </cell>
          <cell r="L119">
            <v>81982.17</v>
          </cell>
          <cell r="M119">
            <v>0</v>
          </cell>
          <cell r="N119">
            <v>0</v>
          </cell>
          <cell r="O119">
            <v>0</v>
          </cell>
        </row>
        <row r="120">
          <cell r="G120">
            <v>280008.53000000003</v>
          </cell>
          <cell r="H120">
            <v>46615.3</v>
          </cell>
          <cell r="I120">
            <v>29052</v>
          </cell>
          <cell r="J120">
            <v>37021.06</v>
          </cell>
          <cell r="K120">
            <v>85338</v>
          </cell>
          <cell r="L120">
            <v>81982.17</v>
          </cell>
          <cell r="M120">
            <v>0</v>
          </cell>
          <cell r="N120">
            <v>0</v>
          </cell>
          <cell r="O120">
            <v>0</v>
          </cell>
        </row>
        <row r="121">
          <cell r="G121">
            <v>0</v>
          </cell>
          <cell r="H121">
            <v>0</v>
          </cell>
          <cell r="I121">
            <v>0</v>
          </cell>
          <cell r="J121">
            <v>0</v>
          </cell>
          <cell r="K121">
            <v>0</v>
          </cell>
          <cell r="L121">
            <v>0</v>
          </cell>
          <cell r="M121">
            <v>0</v>
          </cell>
          <cell r="N121">
            <v>0</v>
          </cell>
          <cell r="O121">
            <v>0</v>
          </cell>
        </row>
        <row r="122">
          <cell r="G122">
            <v>0</v>
          </cell>
          <cell r="H122">
            <v>0</v>
          </cell>
          <cell r="I122">
            <v>0</v>
          </cell>
          <cell r="J122">
            <v>0</v>
          </cell>
          <cell r="K122">
            <v>0</v>
          </cell>
          <cell r="L122">
            <v>0</v>
          </cell>
          <cell r="M122">
            <v>0</v>
          </cell>
          <cell r="N122">
            <v>0</v>
          </cell>
          <cell r="O122">
            <v>0</v>
          </cell>
        </row>
        <row r="123">
          <cell r="G123">
            <v>0</v>
          </cell>
          <cell r="H123">
            <v>0</v>
          </cell>
          <cell r="I123">
            <v>0</v>
          </cell>
          <cell r="J123">
            <v>0</v>
          </cell>
          <cell r="K123">
            <v>0</v>
          </cell>
          <cell r="L123">
            <v>0</v>
          </cell>
          <cell r="M123">
            <v>0</v>
          </cell>
          <cell r="N123">
            <v>0</v>
          </cell>
          <cell r="O123">
            <v>0</v>
          </cell>
        </row>
        <row r="124">
          <cell r="G124">
            <v>0</v>
          </cell>
          <cell r="H124">
            <v>0</v>
          </cell>
          <cell r="I124">
            <v>0</v>
          </cell>
          <cell r="J124">
            <v>0</v>
          </cell>
          <cell r="K124">
            <v>0</v>
          </cell>
          <cell r="L124">
            <v>0</v>
          </cell>
          <cell r="M124">
            <v>0</v>
          </cell>
          <cell r="N124">
            <v>0</v>
          </cell>
          <cell r="O124">
            <v>0</v>
          </cell>
        </row>
        <row r="320">
          <cell r="G320">
            <v>6948231.9900000002</v>
          </cell>
          <cell r="H320">
            <v>224671.35999999999</v>
          </cell>
          <cell r="I320">
            <v>0</v>
          </cell>
          <cell r="J320">
            <v>0</v>
          </cell>
          <cell r="K320">
            <v>0</v>
          </cell>
          <cell r="L320">
            <v>6183560.6299999999</v>
          </cell>
          <cell r="M320">
            <v>0</v>
          </cell>
          <cell r="N320">
            <v>0</v>
          </cell>
          <cell r="O320">
            <v>540000</v>
          </cell>
        </row>
        <row r="321">
          <cell r="G321">
            <v>1321996.67</v>
          </cell>
          <cell r="H321">
            <v>4661.0600000000004</v>
          </cell>
          <cell r="I321">
            <v>0</v>
          </cell>
          <cell r="J321">
            <v>0</v>
          </cell>
          <cell r="K321">
            <v>0</v>
          </cell>
          <cell r="L321">
            <v>1299335.6100000001</v>
          </cell>
          <cell r="M321">
            <v>0</v>
          </cell>
          <cell r="N321">
            <v>0</v>
          </cell>
          <cell r="O321">
            <v>18000</v>
          </cell>
        </row>
        <row r="322">
          <cell r="G322">
            <v>5626235.3200000003</v>
          </cell>
          <cell r="H322">
            <v>220010.3</v>
          </cell>
          <cell r="I322">
            <v>0</v>
          </cell>
          <cell r="J322">
            <v>0</v>
          </cell>
          <cell r="K322">
            <v>0</v>
          </cell>
          <cell r="L322">
            <v>4884225.0199999996</v>
          </cell>
          <cell r="M322">
            <v>0</v>
          </cell>
          <cell r="N322">
            <v>0</v>
          </cell>
          <cell r="O322">
            <v>522000</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110"/>
  <sheetViews>
    <sheetView tabSelected="1" view="pageBreakPreview" zoomScaleNormal="100" zoomScaleSheetLayoutView="100" workbookViewId="0">
      <pane xSplit="2" ySplit="10" topLeftCell="K110" activePane="bottomRight" state="frozen"/>
      <selection pane="topRight" activeCell="C1" sqref="C1"/>
      <selection pane="bottomLeft" activeCell="A12" sqref="A12"/>
      <selection pane="bottomRight" activeCell="Q1" sqref="Q1:Z1"/>
    </sheetView>
  </sheetViews>
  <sheetFormatPr defaultColWidth="9.28515625" defaultRowHeight="18.75" x14ac:dyDescent="0.3"/>
  <cols>
    <col min="1" max="1" width="12.7109375" style="1" customWidth="1"/>
    <col min="2" max="2" width="41.5703125" style="1" customWidth="1"/>
    <col min="3" max="3" width="12.42578125" style="1" customWidth="1"/>
    <col min="4" max="4" width="13.5703125" style="1" customWidth="1"/>
    <col min="5" max="5" width="25.140625" style="2" customWidth="1"/>
    <col min="6" max="6" width="28.7109375" style="1" customWidth="1"/>
    <col min="7" max="7" width="20" style="1" customWidth="1"/>
    <col min="8" max="8" width="16.85546875" style="1" customWidth="1"/>
    <col min="9" max="9" width="18.28515625" style="1" customWidth="1"/>
    <col min="10" max="10" width="18.42578125" style="1" customWidth="1"/>
    <col min="11" max="11" width="18.5703125" style="1" customWidth="1"/>
    <col min="12" max="12" width="18.140625" style="1" customWidth="1"/>
    <col min="13" max="13" width="17" style="1" customWidth="1"/>
    <col min="14" max="14" width="18" style="1" customWidth="1"/>
    <col min="15" max="15" width="16.85546875" style="1" customWidth="1"/>
    <col min="16" max="16" width="51.7109375" style="1" customWidth="1"/>
    <col min="17" max="17" width="16.5703125" style="1" customWidth="1"/>
    <col min="18" max="18" width="13.28515625" style="1" bestFit="1" customWidth="1"/>
    <col min="19" max="20" width="13" style="1" bestFit="1" customWidth="1"/>
    <col min="21" max="22" width="12.140625" style="1" customWidth="1"/>
    <col min="23" max="23" width="12.42578125" style="1" customWidth="1"/>
    <col min="24" max="24" width="13" style="1" bestFit="1" customWidth="1"/>
    <col min="25" max="26" width="11" style="1" customWidth="1"/>
    <col min="27" max="27" width="58" style="3" hidden="1" customWidth="1"/>
    <col min="28" max="28" width="21.5703125" style="3" customWidth="1"/>
    <col min="29" max="16384" width="9.28515625" style="3"/>
  </cols>
  <sheetData>
    <row r="1" spans="1:258" ht="104.25" customHeight="1" x14ac:dyDescent="0.3">
      <c r="A1" s="4"/>
      <c r="B1" s="4"/>
      <c r="C1" s="4"/>
      <c r="D1" s="4"/>
      <c r="E1" s="4"/>
      <c r="F1" s="4"/>
      <c r="G1" s="4"/>
      <c r="H1" s="4"/>
      <c r="I1" s="4"/>
      <c r="J1" s="4"/>
      <c r="K1" s="4"/>
      <c r="L1" s="4"/>
      <c r="M1" s="4"/>
      <c r="N1" s="4"/>
      <c r="O1" s="4"/>
      <c r="P1" s="4"/>
      <c r="Q1" s="97" t="s">
        <v>145</v>
      </c>
      <c r="R1" s="98"/>
      <c r="S1" s="98"/>
      <c r="T1" s="98"/>
      <c r="U1" s="98"/>
      <c r="V1" s="98"/>
      <c r="W1" s="98"/>
      <c r="X1" s="98"/>
      <c r="Y1" s="98"/>
      <c r="Z1" s="98"/>
    </row>
    <row r="2" spans="1:258" x14ac:dyDescent="0.3">
      <c r="A2" s="99" t="s">
        <v>8</v>
      </c>
      <c r="B2" s="99"/>
      <c r="C2" s="99"/>
      <c r="D2" s="99"/>
      <c r="E2" s="99"/>
      <c r="F2" s="99"/>
      <c r="G2" s="99"/>
      <c r="H2" s="99"/>
      <c r="I2" s="99"/>
      <c r="J2" s="99"/>
      <c r="K2" s="99"/>
      <c r="L2" s="99"/>
      <c r="M2" s="99"/>
      <c r="N2" s="99"/>
      <c r="O2" s="99"/>
      <c r="P2" s="99"/>
      <c r="Q2" s="99"/>
      <c r="R2" s="99"/>
      <c r="S2" s="99"/>
      <c r="T2" s="99"/>
      <c r="U2" s="99"/>
      <c r="V2" s="99"/>
      <c r="W2" s="99"/>
      <c r="X2" s="99"/>
      <c r="Y2" s="99"/>
      <c r="Z2" s="99"/>
    </row>
    <row r="3" spans="1:258" x14ac:dyDescent="0.3">
      <c r="A3" s="99" t="s">
        <v>15</v>
      </c>
      <c r="B3" s="99"/>
      <c r="C3" s="99"/>
      <c r="D3" s="99"/>
      <c r="E3" s="99"/>
      <c r="F3" s="99"/>
      <c r="G3" s="99"/>
      <c r="H3" s="99"/>
      <c r="I3" s="99"/>
      <c r="J3" s="99"/>
      <c r="K3" s="99"/>
      <c r="L3" s="99"/>
      <c r="M3" s="99"/>
      <c r="N3" s="99"/>
      <c r="O3" s="99"/>
      <c r="P3" s="99"/>
      <c r="Q3" s="99"/>
      <c r="R3" s="99"/>
      <c r="S3" s="99"/>
      <c r="T3" s="99"/>
      <c r="U3" s="99"/>
      <c r="V3" s="99"/>
      <c r="W3" s="99"/>
      <c r="X3" s="99"/>
      <c r="Y3" s="99"/>
      <c r="Z3" s="99"/>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row>
    <row r="4" spans="1:258" x14ac:dyDescent="0.3">
      <c r="A4" s="99" t="s">
        <v>33</v>
      </c>
      <c r="B4" s="99"/>
      <c r="C4" s="99"/>
      <c r="D4" s="99"/>
      <c r="E4" s="99"/>
      <c r="F4" s="99"/>
      <c r="G4" s="99"/>
      <c r="H4" s="99"/>
      <c r="I4" s="99"/>
      <c r="J4" s="99"/>
      <c r="K4" s="99"/>
      <c r="L4" s="99"/>
      <c r="M4" s="99"/>
      <c r="N4" s="99"/>
      <c r="O4" s="99"/>
      <c r="P4" s="99"/>
      <c r="Q4" s="99"/>
      <c r="R4" s="99"/>
      <c r="S4" s="99"/>
      <c r="T4" s="99"/>
      <c r="U4" s="99"/>
      <c r="V4" s="99"/>
      <c r="W4" s="99"/>
      <c r="X4" s="99"/>
      <c r="Y4" s="99"/>
      <c r="Z4" s="99"/>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row>
    <row r="5" spans="1:258" ht="22.5" x14ac:dyDescent="0.3">
      <c r="A5" s="6"/>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row>
    <row r="6" spans="1:258" ht="41.65" customHeight="1" x14ac:dyDescent="0.25">
      <c r="A6" s="51" t="s">
        <v>1</v>
      </c>
      <c r="B6" s="51" t="s">
        <v>9</v>
      </c>
      <c r="C6" s="45" t="s">
        <v>10</v>
      </c>
      <c r="D6" s="45"/>
      <c r="E6" s="51" t="s">
        <v>2</v>
      </c>
      <c r="F6" s="100" t="s">
        <v>3</v>
      </c>
      <c r="G6" s="101"/>
      <c r="H6" s="101"/>
      <c r="I6" s="101"/>
      <c r="J6" s="101"/>
      <c r="K6" s="101"/>
      <c r="L6" s="101"/>
      <c r="M6" s="101"/>
      <c r="N6" s="101"/>
      <c r="O6" s="102"/>
      <c r="P6" s="100" t="s">
        <v>17</v>
      </c>
      <c r="Q6" s="101"/>
      <c r="R6" s="101"/>
      <c r="S6" s="101"/>
      <c r="T6" s="101"/>
      <c r="U6" s="101"/>
      <c r="V6" s="101"/>
      <c r="W6" s="101"/>
      <c r="X6" s="101"/>
      <c r="Y6" s="101"/>
      <c r="Z6" s="103"/>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row>
    <row r="7" spans="1:258" ht="21.75" customHeight="1" x14ac:dyDescent="0.25">
      <c r="A7" s="52"/>
      <c r="B7" s="52"/>
      <c r="C7" s="51" t="s">
        <v>13</v>
      </c>
      <c r="D7" s="51" t="s">
        <v>14</v>
      </c>
      <c r="E7" s="52"/>
      <c r="F7" s="51" t="s">
        <v>12</v>
      </c>
      <c r="G7" s="104" t="s">
        <v>4</v>
      </c>
      <c r="H7" s="105"/>
      <c r="I7" s="105"/>
      <c r="J7" s="105"/>
      <c r="K7" s="105"/>
      <c r="L7" s="105"/>
      <c r="M7" s="105"/>
      <c r="N7" s="105"/>
      <c r="O7" s="106"/>
      <c r="P7" s="45" t="s">
        <v>7</v>
      </c>
      <c r="Q7" s="45" t="s">
        <v>5</v>
      </c>
      <c r="R7" s="45" t="s">
        <v>6</v>
      </c>
      <c r="S7" s="45"/>
      <c r="T7" s="45"/>
      <c r="U7" s="45"/>
      <c r="V7" s="45"/>
      <c r="W7" s="45"/>
      <c r="X7" s="45"/>
      <c r="Y7" s="45"/>
      <c r="Z7" s="4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row>
    <row r="8" spans="1:258" ht="42.75" customHeight="1" x14ac:dyDescent="0.25">
      <c r="A8" s="52"/>
      <c r="B8" s="52"/>
      <c r="C8" s="52"/>
      <c r="D8" s="52"/>
      <c r="E8" s="52"/>
      <c r="F8" s="52"/>
      <c r="G8" s="52" t="s">
        <v>0</v>
      </c>
      <c r="H8" s="104" t="s">
        <v>16</v>
      </c>
      <c r="I8" s="105"/>
      <c r="J8" s="105"/>
      <c r="K8" s="105"/>
      <c r="L8" s="105"/>
      <c r="M8" s="105"/>
      <c r="N8" s="105"/>
      <c r="O8" s="106"/>
      <c r="P8" s="45"/>
      <c r="Q8" s="45"/>
      <c r="R8" s="45" t="s">
        <v>0</v>
      </c>
      <c r="S8" s="45" t="s">
        <v>16</v>
      </c>
      <c r="T8" s="45"/>
      <c r="U8" s="45"/>
      <c r="V8" s="45"/>
      <c r="W8" s="45"/>
      <c r="X8" s="45"/>
      <c r="Y8" s="45"/>
      <c r="Z8" s="4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IW8" s="5"/>
      <c r="IX8" s="5"/>
    </row>
    <row r="9" spans="1:258" ht="42" customHeight="1" x14ac:dyDescent="0.25">
      <c r="A9" s="53"/>
      <c r="B9" s="53"/>
      <c r="C9" s="53"/>
      <c r="D9" s="53"/>
      <c r="E9" s="53"/>
      <c r="F9" s="53"/>
      <c r="G9" s="53"/>
      <c r="H9" s="10" t="s">
        <v>11</v>
      </c>
      <c r="I9" s="10" t="s">
        <v>32</v>
      </c>
      <c r="J9" s="10" t="s">
        <v>18</v>
      </c>
      <c r="K9" s="10" t="s">
        <v>19</v>
      </c>
      <c r="L9" s="10" t="s">
        <v>20</v>
      </c>
      <c r="M9" s="10" t="s">
        <v>21</v>
      </c>
      <c r="N9" s="10" t="s">
        <v>22</v>
      </c>
      <c r="O9" s="10" t="s">
        <v>23</v>
      </c>
      <c r="P9" s="45"/>
      <c r="Q9" s="45"/>
      <c r="R9" s="45"/>
      <c r="S9" s="10" t="s">
        <v>24</v>
      </c>
      <c r="T9" s="10" t="s">
        <v>31</v>
      </c>
      <c r="U9" s="10" t="s">
        <v>25</v>
      </c>
      <c r="V9" s="10" t="s">
        <v>26</v>
      </c>
      <c r="W9" s="10" t="s">
        <v>27</v>
      </c>
      <c r="X9" s="10" t="s">
        <v>28</v>
      </c>
      <c r="Y9" s="10" t="s">
        <v>29</v>
      </c>
      <c r="Z9" s="10" t="s">
        <v>30</v>
      </c>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IB9" s="5"/>
      <c r="IC9" s="5"/>
      <c r="ID9" s="5"/>
      <c r="IE9" s="5"/>
      <c r="IF9" s="5"/>
      <c r="IG9" s="5"/>
      <c r="IH9" s="5"/>
      <c r="II9" s="5"/>
      <c r="IJ9" s="5"/>
      <c r="IK9" s="5"/>
      <c r="IL9" s="5"/>
      <c r="IM9" s="5"/>
      <c r="IN9" s="5"/>
      <c r="IO9" s="5"/>
      <c r="IP9" s="5"/>
      <c r="IQ9" s="5"/>
      <c r="IR9" s="5"/>
      <c r="IS9" s="5"/>
      <c r="IT9" s="5"/>
      <c r="IU9" s="5"/>
      <c r="IV9" s="5"/>
      <c r="IW9" s="5"/>
      <c r="IX9" s="5"/>
    </row>
    <row r="10" spans="1:258" ht="23.65" customHeight="1" x14ac:dyDescent="0.25">
      <c r="A10" s="9">
        <v>1</v>
      </c>
      <c r="B10" s="9">
        <v>2</v>
      </c>
      <c r="C10" s="9">
        <v>3</v>
      </c>
      <c r="D10" s="9">
        <v>4</v>
      </c>
      <c r="E10" s="9">
        <v>5</v>
      </c>
      <c r="F10" s="9">
        <v>6</v>
      </c>
      <c r="G10" s="9">
        <v>7</v>
      </c>
      <c r="H10" s="9">
        <v>8</v>
      </c>
      <c r="I10" s="9">
        <v>9</v>
      </c>
      <c r="J10" s="9">
        <v>10</v>
      </c>
      <c r="K10" s="9">
        <v>11</v>
      </c>
      <c r="L10" s="9">
        <v>12</v>
      </c>
      <c r="M10" s="9">
        <v>13</v>
      </c>
      <c r="N10" s="9">
        <v>14</v>
      </c>
      <c r="O10" s="9">
        <v>15</v>
      </c>
      <c r="P10" s="9">
        <v>16</v>
      </c>
      <c r="Q10" s="9">
        <v>17</v>
      </c>
      <c r="R10" s="9">
        <v>18</v>
      </c>
      <c r="S10" s="9">
        <v>19</v>
      </c>
      <c r="T10" s="9">
        <v>20</v>
      </c>
      <c r="U10" s="9">
        <v>21</v>
      </c>
      <c r="V10" s="9">
        <v>22</v>
      </c>
      <c r="W10" s="9">
        <v>23</v>
      </c>
      <c r="X10" s="9">
        <v>24</v>
      </c>
      <c r="Y10" s="9">
        <v>25</v>
      </c>
      <c r="Z10" s="9">
        <v>26</v>
      </c>
      <c r="AX10" s="5"/>
      <c r="AY10" s="5"/>
      <c r="AZ10" s="5"/>
      <c r="BA10" s="5"/>
      <c r="BB10" s="5"/>
      <c r="BC10" s="5"/>
      <c r="BD10" s="5"/>
      <c r="BE10" s="5"/>
      <c r="BF10" s="5"/>
      <c r="BG10" s="5"/>
      <c r="BH10" s="5"/>
      <c r="BI10" s="5"/>
      <c r="BJ10" s="5"/>
      <c r="BK10" s="5"/>
      <c r="BL10" s="5"/>
      <c r="BM10" s="5"/>
      <c r="BN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row>
    <row r="11" spans="1:258" ht="179.25" customHeight="1" x14ac:dyDescent="0.25">
      <c r="A11" s="95" t="s">
        <v>42</v>
      </c>
      <c r="B11" s="96"/>
      <c r="C11" s="11">
        <v>2020</v>
      </c>
      <c r="D11" s="11">
        <v>2027</v>
      </c>
      <c r="E11" s="12" t="s">
        <v>36</v>
      </c>
      <c r="F11" s="12" t="s">
        <v>36</v>
      </c>
      <c r="G11" s="11" t="s">
        <v>36</v>
      </c>
      <c r="H11" s="13" t="s">
        <v>36</v>
      </c>
      <c r="I11" s="13" t="s">
        <v>36</v>
      </c>
      <c r="J11" s="13" t="s">
        <v>36</v>
      </c>
      <c r="K11" s="13" t="s">
        <v>36</v>
      </c>
      <c r="L11" s="13" t="s">
        <v>36</v>
      </c>
      <c r="M11" s="13" t="s">
        <v>36</v>
      </c>
      <c r="N11" s="13" t="s">
        <v>36</v>
      </c>
      <c r="O11" s="13" t="s">
        <v>36</v>
      </c>
      <c r="P11" s="12" t="s">
        <v>36</v>
      </c>
      <c r="Q11" s="11" t="s">
        <v>36</v>
      </c>
      <c r="R11" s="11" t="s">
        <v>36</v>
      </c>
      <c r="S11" s="11" t="s">
        <v>36</v>
      </c>
      <c r="T11" s="11" t="s">
        <v>36</v>
      </c>
      <c r="U11" s="11" t="s">
        <v>36</v>
      </c>
      <c r="V11" s="11" t="s">
        <v>36</v>
      </c>
      <c r="W11" s="11" t="s">
        <v>36</v>
      </c>
      <c r="X11" s="11" t="s">
        <v>36</v>
      </c>
      <c r="Y11" s="11" t="s">
        <v>36</v>
      </c>
      <c r="Z11" s="11" t="s">
        <v>36</v>
      </c>
      <c r="AX11" s="5"/>
      <c r="AY11" s="5"/>
      <c r="AZ11" s="5"/>
      <c r="BA11" s="5"/>
      <c r="BB11" s="5"/>
      <c r="BC11" s="5"/>
      <c r="BD11" s="5"/>
      <c r="BE11" s="5"/>
      <c r="BF11" s="5"/>
      <c r="BG11" s="5"/>
      <c r="BH11" s="5"/>
      <c r="BI11" s="5"/>
      <c r="BJ11" s="5"/>
      <c r="BK11" s="5"/>
      <c r="BL11" s="5"/>
      <c r="BM11" s="5"/>
      <c r="BN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row>
    <row r="12" spans="1:258" ht="171.75" customHeight="1" x14ac:dyDescent="0.25">
      <c r="A12" s="95" t="s">
        <v>43</v>
      </c>
      <c r="B12" s="96"/>
      <c r="C12" s="11">
        <v>2020</v>
      </c>
      <c r="D12" s="11">
        <v>2027</v>
      </c>
      <c r="E12" s="12" t="s">
        <v>36</v>
      </c>
      <c r="F12" s="12" t="s">
        <v>36</v>
      </c>
      <c r="G12" s="14" t="s">
        <v>36</v>
      </c>
      <c r="H12" s="14" t="s">
        <v>36</v>
      </c>
      <c r="I12" s="14" t="s">
        <v>36</v>
      </c>
      <c r="J12" s="14" t="s">
        <v>36</v>
      </c>
      <c r="K12" s="14" t="s">
        <v>36</v>
      </c>
      <c r="L12" s="14" t="s">
        <v>36</v>
      </c>
      <c r="M12" s="14" t="s">
        <v>36</v>
      </c>
      <c r="N12" s="14" t="s">
        <v>36</v>
      </c>
      <c r="O12" s="14" t="s">
        <v>36</v>
      </c>
      <c r="P12" s="12" t="s">
        <v>36</v>
      </c>
      <c r="Q12" s="11" t="s">
        <v>36</v>
      </c>
      <c r="R12" s="11" t="s">
        <v>36</v>
      </c>
      <c r="S12" s="11" t="s">
        <v>36</v>
      </c>
      <c r="T12" s="11" t="s">
        <v>36</v>
      </c>
      <c r="U12" s="11" t="s">
        <v>36</v>
      </c>
      <c r="V12" s="11" t="s">
        <v>36</v>
      </c>
      <c r="W12" s="11" t="s">
        <v>36</v>
      </c>
      <c r="X12" s="11" t="s">
        <v>36</v>
      </c>
      <c r="Y12" s="11" t="s">
        <v>36</v>
      </c>
      <c r="Z12" s="11" t="s">
        <v>36</v>
      </c>
      <c r="AX12" s="5"/>
      <c r="AY12" s="5"/>
      <c r="AZ12" s="5"/>
      <c r="BA12" s="5"/>
      <c r="BB12" s="5"/>
      <c r="BC12" s="5"/>
      <c r="BD12" s="5"/>
      <c r="BE12" s="5"/>
      <c r="BF12" s="5"/>
      <c r="BG12" s="5"/>
      <c r="BH12" s="5"/>
      <c r="BI12" s="5"/>
      <c r="BJ12" s="5"/>
      <c r="BK12" s="5"/>
      <c r="BL12" s="5"/>
      <c r="BM12" s="5"/>
      <c r="BN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row>
    <row r="13" spans="1:258" ht="51.75" customHeight="1" x14ac:dyDescent="0.25">
      <c r="A13" s="49" t="s">
        <v>46</v>
      </c>
      <c r="B13" s="50" t="s">
        <v>47</v>
      </c>
      <c r="C13" s="51">
        <v>2020</v>
      </c>
      <c r="D13" s="51">
        <v>2027</v>
      </c>
      <c r="E13" s="62" t="s">
        <v>48</v>
      </c>
      <c r="F13" s="21" t="s">
        <v>34</v>
      </c>
      <c r="G13" s="8">
        <f>[1]Аналитикам!G67</f>
        <v>19883570.359999999</v>
      </c>
      <c r="H13" s="16">
        <f>[1]Аналитикам!H67</f>
        <v>1183644.02</v>
      </c>
      <c r="I13" s="16">
        <f>[1]Аналитикам!I67</f>
        <v>1540963.87</v>
      </c>
      <c r="J13" s="16">
        <f>[1]Аналитикам!J67</f>
        <v>1892432.03</v>
      </c>
      <c r="K13" s="17">
        <f>[1]Аналитикам!K67</f>
        <v>1957776.75</v>
      </c>
      <c r="L13" s="17">
        <f>[1]Аналитикам!L67</f>
        <v>2190019.66</v>
      </c>
      <c r="M13" s="17">
        <f>[1]Аналитикам!M67</f>
        <v>10600</v>
      </c>
      <c r="N13" s="16">
        <f>[1]Аналитикам!N67</f>
        <v>1589142.2</v>
      </c>
      <c r="O13" s="16">
        <f>[1]Аналитикам!O67</f>
        <v>9518991.8300000001</v>
      </c>
      <c r="P13" s="82" t="s">
        <v>49</v>
      </c>
      <c r="Q13" s="81" t="s">
        <v>50</v>
      </c>
      <c r="R13" s="81">
        <f>SUM(S13:Z15)</f>
        <v>66280</v>
      </c>
      <c r="S13" s="81">
        <v>6216</v>
      </c>
      <c r="T13" s="81">
        <v>8335</v>
      </c>
      <c r="U13" s="81">
        <v>8329</v>
      </c>
      <c r="V13" s="81">
        <v>8630</v>
      </c>
      <c r="W13" s="81">
        <v>8835</v>
      </c>
      <c r="X13" s="81">
        <v>8640</v>
      </c>
      <c r="Y13" s="81">
        <v>8645</v>
      </c>
      <c r="Z13" s="81">
        <v>8650</v>
      </c>
      <c r="AX13" s="5"/>
      <c r="AY13" s="5"/>
      <c r="AZ13" s="5"/>
      <c r="BA13" s="5"/>
      <c r="BB13" s="5"/>
      <c r="BC13" s="5"/>
      <c r="BD13" s="5"/>
      <c r="BE13" s="5"/>
      <c r="BF13" s="5"/>
      <c r="BG13" s="5"/>
      <c r="BH13" s="5"/>
      <c r="BI13" s="5"/>
      <c r="BJ13" s="5"/>
      <c r="BK13" s="5"/>
      <c r="BL13" s="5"/>
      <c r="BM13" s="5"/>
      <c r="BN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row>
    <row r="14" spans="1:258" ht="51.75" customHeight="1" x14ac:dyDescent="0.25">
      <c r="A14" s="49"/>
      <c r="B14" s="50"/>
      <c r="C14" s="52"/>
      <c r="D14" s="52"/>
      <c r="E14" s="62"/>
      <c r="F14" s="18" t="s">
        <v>38</v>
      </c>
      <c r="G14" s="8">
        <f>[1]Аналитикам!G68</f>
        <v>19883570.359999999</v>
      </c>
      <c r="H14" s="16">
        <f>[1]Аналитикам!H68</f>
        <v>1183644.02</v>
      </c>
      <c r="I14" s="16">
        <f>[1]Аналитикам!I68</f>
        <v>1540963.87</v>
      </c>
      <c r="J14" s="16">
        <f>[1]Аналитикам!J68</f>
        <v>1892432.03</v>
      </c>
      <c r="K14" s="17">
        <f>[1]Аналитикам!K68</f>
        <v>1957776.75</v>
      </c>
      <c r="L14" s="17">
        <f>[1]Аналитикам!L68</f>
        <v>2190019.66</v>
      </c>
      <c r="M14" s="17">
        <f>[1]Аналитикам!M68</f>
        <v>10600</v>
      </c>
      <c r="N14" s="16">
        <f>[1]Аналитикам!N68</f>
        <v>1589142.2</v>
      </c>
      <c r="O14" s="16">
        <f>[1]Аналитикам!O68</f>
        <v>9518991.8300000001</v>
      </c>
      <c r="P14" s="57"/>
      <c r="Q14" s="67"/>
      <c r="R14" s="67"/>
      <c r="S14" s="67"/>
      <c r="T14" s="67"/>
      <c r="U14" s="67"/>
      <c r="V14" s="67"/>
      <c r="W14" s="67"/>
      <c r="X14" s="67"/>
      <c r="Y14" s="67"/>
      <c r="Z14" s="67"/>
      <c r="AX14" s="5"/>
      <c r="AY14" s="5"/>
      <c r="AZ14" s="5"/>
      <c r="BA14" s="5"/>
      <c r="BB14" s="5"/>
      <c r="BC14" s="5"/>
      <c r="BD14" s="5"/>
      <c r="BE14" s="5"/>
      <c r="BF14" s="5"/>
      <c r="BG14" s="5"/>
      <c r="BH14" s="5"/>
      <c r="BI14" s="5"/>
      <c r="BJ14" s="5"/>
      <c r="BK14" s="5"/>
      <c r="BL14" s="5"/>
      <c r="BM14" s="5"/>
      <c r="BN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row>
    <row r="15" spans="1:258" ht="51.75" customHeight="1" x14ac:dyDescent="0.25">
      <c r="A15" s="49"/>
      <c r="B15" s="50"/>
      <c r="C15" s="52"/>
      <c r="D15" s="52"/>
      <c r="E15" s="62"/>
      <c r="F15" s="18" t="s">
        <v>39</v>
      </c>
      <c r="G15" s="8">
        <f>[1]Аналитикам!G69</f>
        <v>0</v>
      </c>
      <c r="H15" s="16">
        <f>[1]Аналитикам!H69</f>
        <v>0</v>
      </c>
      <c r="I15" s="16">
        <f>[1]Аналитикам!I69</f>
        <v>0</v>
      </c>
      <c r="J15" s="16">
        <f>[1]Аналитикам!J69</f>
        <v>0</v>
      </c>
      <c r="K15" s="17">
        <f>[1]Аналитикам!K69</f>
        <v>0</v>
      </c>
      <c r="L15" s="17">
        <f>[1]Аналитикам!L69</f>
        <v>0</v>
      </c>
      <c r="M15" s="17">
        <f>[1]Аналитикам!M69</f>
        <v>0</v>
      </c>
      <c r="N15" s="16">
        <f>[1]Аналитикам!N69</f>
        <v>0</v>
      </c>
      <c r="O15" s="16">
        <f>[1]Аналитикам!O69</f>
        <v>0</v>
      </c>
      <c r="P15" s="57"/>
      <c r="Q15" s="67"/>
      <c r="R15" s="67"/>
      <c r="S15" s="67"/>
      <c r="T15" s="67"/>
      <c r="U15" s="67"/>
      <c r="V15" s="67"/>
      <c r="W15" s="67"/>
      <c r="X15" s="67"/>
      <c r="Y15" s="67"/>
      <c r="Z15" s="67"/>
      <c r="AX15" s="5"/>
      <c r="AY15" s="5"/>
      <c r="AZ15" s="5"/>
      <c r="BA15" s="5"/>
      <c r="BB15" s="5"/>
      <c r="BC15" s="5"/>
      <c r="BD15" s="5"/>
      <c r="BE15" s="5"/>
      <c r="BF15" s="5"/>
      <c r="BG15" s="5"/>
      <c r="BH15" s="5"/>
      <c r="BI15" s="5"/>
      <c r="BJ15" s="5"/>
      <c r="BK15" s="5"/>
      <c r="BL15" s="5"/>
      <c r="BM15" s="5"/>
      <c r="BN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row>
    <row r="16" spans="1:258" ht="51.75" customHeight="1" x14ac:dyDescent="0.25">
      <c r="A16" s="49" t="s">
        <v>51</v>
      </c>
      <c r="B16" s="50" t="s">
        <v>52</v>
      </c>
      <c r="C16" s="51">
        <v>2020</v>
      </c>
      <c r="D16" s="51">
        <v>2027</v>
      </c>
      <c r="E16" s="62" t="s">
        <v>48</v>
      </c>
      <c r="F16" s="21" t="s">
        <v>34</v>
      </c>
      <c r="G16" s="8">
        <f>[1]Аналитикам!G70</f>
        <v>1882115.81</v>
      </c>
      <c r="H16" s="16">
        <f>[1]Аналитикам!H70</f>
        <v>200000</v>
      </c>
      <c r="I16" s="16">
        <f>[1]Аналитикам!I70</f>
        <v>300000</v>
      </c>
      <c r="J16" s="16">
        <f>[1]Аналитикам!J70</f>
        <v>318657.38</v>
      </c>
      <c r="K16" s="17">
        <f>[1]Аналитикам!K70</f>
        <v>306913.86</v>
      </c>
      <c r="L16" s="17">
        <f>[1]Аналитикам!L70</f>
        <v>366544.57</v>
      </c>
      <c r="M16" s="17">
        <f>[1]Аналитикам!M70</f>
        <v>0</v>
      </c>
      <c r="N16" s="16">
        <f>[1]Аналитикам!N70</f>
        <v>300000</v>
      </c>
      <c r="O16" s="16">
        <f>[1]Аналитикам!O70</f>
        <v>90000</v>
      </c>
      <c r="P16" s="82" t="s">
        <v>49</v>
      </c>
      <c r="Q16" s="81" t="s">
        <v>50</v>
      </c>
      <c r="R16" s="81">
        <f>SUM(S16:Z18)</f>
        <v>66280</v>
      </c>
      <c r="S16" s="81">
        <v>6216</v>
      </c>
      <c r="T16" s="81">
        <v>8335</v>
      </c>
      <c r="U16" s="81">
        <v>8329</v>
      </c>
      <c r="V16" s="81">
        <v>8630</v>
      </c>
      <c r="W16" s="81">
        <v>8835</v>
      </c>
      <c r="X16" s="81">
        <v>8640</v>
      </c>
      <c r="Y16" s="81">
        <v>8645</v>
      </c>
      <c r="Z16" s="81">
        <v>8650</v>
      </c>
      <c r="AX16" s="5"/>
      <c r="AY16" s="5"/>
      <c r="AZ16" s="5"/>
      <c r="BA16" s="5"/>
      <c r="BB16" s="5"/>
      <c r="BC16" s="5"/>
      <c r="BD16" s="5"/>
      <c r="BE16" s="5"/>
      <c r="BF16" s="5"/>
      <c r="BG16" s="5"/>
      <c r="BH16" s="5"/>
      <c r="BI16" s="5"/>
      <c r="BJ16" s="5"/>
      <c r="BK16" s="5"/>
      <c r="BL16" s="5"/>
      <c r="BM16" s="5"/>
      <c r="BN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row>
    <row r="17" spans="1:258" ht="51.75" customHeight="1" x14ac:dyDescent="0.25">
      <c r="A17" s="49"/>
      <c r="B17" s="50"/>
      <c r="C17" s="67"/>
      <c r="D17" s="52"/>
      <c r="E17" s="62"/>
      <c r="F17" s="7" t="s">
        <v>38</v>
      </c>
      <c r="G17" s="8">
        <f>[1]Аналитикам!G71</f>
        <v>1882115.81</v>
      </c>
      <c r="H17" s="16">
        <f>[1]Аналитикам!H71</f>
        <v>200000</v>
      </c>
      <c r="I17" s="16">
        <f>[1]Аналитикам!I71</f>
        <v>300000</v>
      </c>
      <c r="J17" s="16">
        <f>[1]Аналитикам!J71</f>
        <v>318657.38</v>
      </c>
      <c r="K17" s="17">
        <f>[1]Аналитикам!K71</f>
        <v>306913.86</v>
      </c>
      <c r="L17" s="17">
        <f>[1]Аналитикам!L71</f>
        <v>366544.57</v>
      </c>
      <c r="M17" s="17">
        <f>[1]Аналитикам!M71</f>
        <v>0</v>
      </c>
      <c r="N17" s="16">
        <f>[1]Аналитикам!N71</f>
        <v>300000</v>
      </c>
      <c r="O17" s="16">
        <f>[1]Аналитикам!O71</f>
        <v>90000</v>
      </c>
      <c r="P17" s="57"/>
      <c r="Q17" s="67"/>
      <c r="R17" s="67"/>
      <c r="S17" s="67"/>
      <c r="T17" s="67"/>
      <c r="U17" s="67"/>
      <c r="V17" s="67"/>
      <c r="W17" s="67"/>
      <c r="X17" s="67"/>
      <c r="Y17" s="67"/>
      <c r="Z17" s="67"/>
      <c r="AX17" s="5"/>
      <c r="AY17" s="5"/>
      <c r="AZ17" s="5"/>
      <c r="BA17" s="5"/>
      <c r="BB17" s="5"/>
      <c r="BC17" s="5"/>
      <c r="BD17" s="5"/>
      <c r="BE17" s="5"/>
      <c r="BF17" s="5"/>
      <c r="BG17" s="5"/>
      <c r="BH17" s="5"/>
      <c r="BI17" s="5"/>
      <c r="BJ17" s="5"/>
      <c r="BK17" s="5"/>
      <c r="BL17" s="5"/>
      <c r="BM17" s="5"/>
      <c r="BN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row>
    <row r="18" spans="1:258" ht="51.75" customHeight="1" x14ac:dyDescent="0.25">
      <c r="A18" s="49"/>
      <c r="B18" s="50"/>
      <c r="C18" s="68"/>
      <c r="D18" s="52"/>
      <c r="E18" s="62"/>
      <c r="F18" s="7" t="s">
        <v>39</v>
      </c>
      <c r="G18" s="8">
        <f>[1]Аналитикам!G72</f>
        <v>0</v>
      </c>
      <c r="H18" s="16">
        <f>[1]Аналитикам!H72</f>
        <v>0</v>
      </c>
      <c r="I18" s="16">
        <f>[1]Аналитикам!I72</f>
        <v>0</v>
      </c>
      <c r="J18" s="16">
        <f>[1]Аналитикам!J72</f>
        <v>0</v>
      </c>
      <c r="K18" s="17">
        <f>[1]Аналитикам!K72</f>
        <v>0</v>
      </c>
      <c r="L18" s="17">
        <f>[1]Аналитикам!L72</f>
        <v>0</v>
      </c>
      <c r="M18" s="17">
        <f>[1]Аналитикам!M72</f>
        <v>0</v>
      </c>
      <c r="N18" s="16">
        <f>[1]Аналитикам!N72</f>
        <v>0</v>
      </c>
      <c r="O18" s="16">
        <f>[1]Аналитикам!O72</f>
        <v>0</v>
      </c>
      <c r="P18" s="57"/>
      <c r="Q18" s="67"/>
      <c r="R18" s="67"/>
      <c r="S18" s="67"/>
      <c r="T18" s="67"/>
      <c r="U18" s="67"/>
      <c r="V18" s="67"/>
      <c r="W18" s="67"/>
      <c r="X18" s="67"/>
      <c r="Y18" s="67"/>
      <c r="Z18" s="67"/>
      <c r="AX18" s="5"/>
      <c r="AY18" s="5"/>
      <c r="AZ18" s="5"/>
      <c r="BA18" s="5"/>
      <c r="BB18" s="5"/>
      <c r="BC18" s="5"/>
      <c r="BD18" s="5"/>
      <c r="BE18" s="5"/>
      <c r="BF18" s="5"/>
      <c r="BG18" s="5"/>
      <c r="BH18" s="5"/>
      <c r="BI18" s="5"/>
      <c r="BJ18" s="5"/>
      <c r="BK18" s="5"/>
      <c r="BL18" s="5"/>
      <c r="BM18" s="5"/>
      <c r="BN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row>
    <row r="19" spans="1:258" ht="51.75" customHeight="1" x14ac:dyDescent="0.25">
      <c r="A19" s="49" t="s">
        <v>53</v>
      </c>
      <c r="B19" s="50" t="s">
        <v>54</v>
      </c>
      <c r="C19" s="51">
        <v>2020</v>
      </c>
      <c r="D19" s="51">
        <v>2027</v>
      </c>
      <c r="E19" s="62" t="s">
        <v>48</v>
      </c>
      <c r="F19" s="21" t="s">
        <v>34</v>
      </c>
      <c r="G19" s="8">
        <f>[1]Аналитикам!G73</f>
        <v>3959252.7</v>
      </c>
      <c r="H19" s="16">
        <f>[1]Аналитикам!H73</f>
        <v>534970.48</v>
      </c>
      <c r="I19" s="16">
        <f>[1]Аналитикам!I73</f>
        <v>1927450.4</v>
      </c>
      <c r="J19" s="16">
        <f>[1]Аналитикам!J73</f>
        <v>1022137.48</v>
      </c>
      <c r="K19" s="17">
        <f>[1]Аналитикам!K73</f>
        <v>274600</v>
      </c>
      <c r="L19" s="17">
        <f>[1]Аналитикам!L73</f>
        <v>100094.34</v>
      </c>
      <c r="M19" s="17">
        <f>[1]Аналитикам!M73</f>
        <v>0</v>
      </c>
      <c r="N19" s="16">
        <f>[1]Аналитикам!N73</f>
        <v>100000</v>
      </c>
      <c r="O19" s="16">
        <f>[1]Аналитикам!O73</f>
        <v>0</v>
      </c>
      <c r="P19" s="82" t="s">
        <v>55</v>
      </c>
      <c r="Q19" s="81" t="s">
        <v>50</v>
      </c>
      <c r="R19" s="81">
        <f>SUM(S19:Z21)</f>
        <v>66282</v>
      </c>
      <c r="S19" s="81">
        <v>6216</v>
      </c>
      <c r="T19" s="81">
        <v>8335</v>
      </c>
      <c r="U19" s="81">
        <v>8329</v>
      </c>
      <c r="V19" s="81">
        <v>8630</v>
      </c>
      <c r="W19" s="81">
        <v>8837</v>
      </c>
      <c r="X19" s="81">
        <v>8640</v>
      </c>
      <c r="Y19" s="81">
        <v>8645</v>
      </c>
      <c r="Z19" s="81">
        <v>8650</v>
      </c>
      <c r="AX19" s="5"/>
      <c r="AY19" s="5"/>
      <c r="AZ19" s="5"/>
      <c r="BA19" s="5"/>
      <c r="BB19" s="5"/>
      <c r="BC19" s="5"/>
      <c r="BD19" s="5"/>
      <c r="BE19" s="5"/>
      <c r="BF19" s="5"/>
      <c r="BG19" s="5"/>
      <c r="BH19" s="5"/>
      <c r="BI19" s="5"/>
      <c r="BJ19" s="5"/>
      <c r="BK19" s="5"/>
      <c r="BL19" s="5"/>
      <c r="BM19" s="5"/>
      <c r="BN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row>
    <row r="20" spans="1:258" ht="51.75" customHeight="1" x14ac:dyDescent="0.25">
      <c r="A20" s="49"/>
      <c r="B20" s="50"/>
      <c r="C20" s="52"/>
      <c r="D20" s="52"/>
      <c r="E20" s="62"/>
      <c r="F20" s="18" t="s">
        <v>38</v>
      </c>
      <c r="G20" s="8">
        <f>[1]Аналитикам!G74</f>
        <v>3959252.7</v>
      </c>
      <c r="H20" s="16">
        <f>[1]Аналитикам!H74</f>
        <v>534970.48</v>
      </c>
      <c r="I20" s="16">
        <f>[1]Аналитикам!I74</f>
        <v>1927450.4</v>
      </c>
      <c r="J20" s="16">
        <f>[1]Аналитикам!J74</f>
        <v>1022137.48</v>
      </c>
      <c r="K20" s="17">
        <f>[1]Аналитикам!K74</f>
        <v>274600</v>
      </c>
      <c r="L20" s="17">
        <f>[1]Аналитикам!L74</f>
        <v>100094.34</v>
      </c>
      <c r="M20" s="17">
        <f>[1]Аналитикам!M74</f>
        <v>0</v>
      </c>
      <c r="N20" s="17">
        <f>[1]Аналитикам!N74</f>
        <v>100000</v>
      </c>
      <c r="O20" s="16">
        <f>[1]Аналитикам!O74</f>
        <v>0</v>
      </c>
      <c r="P20" s="57"/>
      <c r="Q20" s="67"/>
      <c r="R20" s="67"/>
      <c r="S20" s="67"/>
      <c r="T20" s="67"/>
      <c r="U20" s="67"/>
      <c r="V20" s="67"/>
      <c r="W20" s="67"/>
      <c r="X20" s="67"/>
      <c r="Y20" s="67"/>
      <c r="Z20" s="67"/>
      <c r="AX20" s="5"/>
      <c r="AY20" s="5"/>
      <c r="AZ20" s="5"/>
      <c r="BA20" s="5"/>
      <c r="BB20" s="5"/>
      <c r="BC20" s="5"/>
      <c r="BD20" s="5"/>
      <c r="BE20" s="5"/>
      <c r="BF20" s="5"/>
      <c r="BG20" s="5"/>
      <c r="BH20" s="5"/>
      <c r="BI20" s="5"/>
      <c r="BJ20" s="5"/>
      <c r="BK20" s="5"/>
      <c r="BL20" s="5"/>
      <c r="BM20" s="5"/>
      <c r="BN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row>
    <row r="21" spans="1:258" ht="51.75" customHeight="1" x14ac:dyDescent="0.25">
      <c r="A21" s="49"/>
      <c r="B21" s="50"/>
      <c r="C21" s="52"/>
      <c r="D21" s="52"/>
      <c r="E21" s="62"/>
      <c r="F21" s="7" t="s">
        <v>39</v>
      </c>
      <c r="G21" s="8">
        <f>[1]Аналитикам!G75</f>
        <v>0</v>
      </c>
      <c r="H21" s="16">
        <f>[1]Аналитикам!H75</f>
        <v>0</v>
      </c>
      <c r="I21" s="16">
        <f>[1]Аналитикам!I75</f>
        <v>0</v>
      </c>
      <c r="J21" s="16">
        <f>[1]Аналитикам!J75</f>
        <v>0</v>
      </c>
      <c r="K21" s="17">
        <f>[1]Аналитикам!K75</f>
        <v>0</v>
      </c>
      <c r="L21" s="17">
        <f>[1]Аналитикам!L75</f>
        <v>0</v>
      </c>
      <c r="M21" s="17">
        <f>[1]Аналитикам!M75</f>
        <v>0</v>
      </c>
      <c r="N21" s="16">
        <f>[1]Аналитикам!N75</f>
        <v>0</v>
      </c>
      <c r="O21" s="16">
        <f>[1]Аналитикам!O75</f>
        <v>0</v>
      </c>
      <c r="P21" s="57"/>
      <c r="Q21" s="67"/>
      <c r="R21" s="67"/>
      <c r="S21" s="67"/>
      <c r="T21" s="67"/>
      <c r="U21" s="67"/>
      <c r="V21" s="67"/>
      <c r="W21" s="67"/>
      <c r="X21" s="67"/>
      <c r="Y21" s="67"/>
      <c r="Z21" s="67"/>
      <c r="AX21" s="5"/>
      <c r="AY21" s="5"/>
      <c r="AZ21" s="5"/>
      <c r="BA21" s="5"/>
      <c r="BB21" s="5"/>
      <c r="BC21" s="5"/>
      <c r="BD21" s="5"/>
      <c r="BE21" s="5"/>
      <c r="BF21" s="5"/>
      <c r="BG21" s="5"/>
      <c r="BH21" s="5"/>
      <c r="BI21" s="5"/>
      <c r="BJ21" s="5"/>
      <c r="BK21" s="5"/>
      <c r="BL21" s="5"/>
      <c r="BM21" s="5"/>
      <c r="BN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row>
    <row r="22" spans="1:258" ht="51.75" customHeight="1" x14ac:dyDescent="0.25">
      <c r="A22" s="49" t="s">
        <v>56</v>
      </c>
      <c r="B22" s="50" t="s">
        <v>57</v>
      </c>
      <c r="C22" s="51">
        <v>2020</v>
      </c>
      <c r="D22" s="51">
        <v>2027</v>
      </c>
      <c r="E22" s="62" t="s">
        <v>48</v>
      </c>
      <c r="F22" s="22" t="s">
        <v>34</v>
      </c>
      <c r="G22" s="8">
        <f>[1]Аналитикам!G76</f>
        <v>55020.41</v>
      </c>
      <c r="H22" s="16">
        <f>[1]Аналитикам!H76</f>
        <v>51020.41</v>
      </c>
      <c r="I22" s="16">
        <f>[1]Аналитикам!I76</f>
        <v>0</v>
      </c>
      <c r="J22" s="16">
        <f>[1]Аналитикам!J76</f>
        <v>0</v>
      </c>
      <c r="K22" s="17">
        <f>[1]Аналитикам!K76</f>
        <v>0</v>
      </c>
      <c r="L22" s="17">
        <f>[1]Аналитикам!L76</f>
        <v>0</v>
      </c>
      <c r="M22" s="17">
        <f>[1]Аналитикам!M76</f>
        <v>2000</v>
      </c>
      <c r="N22" s="16">
        <f>[1]Аналитикам!N76</f>
        <v>2000</v>
      </c>
      <c r="O22" s="16">
        <f>[1]Аналитикам!O76</f>
        <v>0</v>
      </c>
      <c r="P22" s="82" t="s">
        <v>58</v>
      </c>
      <c r="Q22" s="81" t="s">
        <v>50</v>
      </c>
      <c r="R22" s="81">
        <f>SUM(S22:Z24)</f>
        <v>66283</v>
      </c>
      <c r="S22" s="81">
        <v>6216</v>
      </c>
      <c r="T22" s="81">
        <v>8335</v>
      </c>
      <c r="U22" s="81">
        <v>8329</v>
      </c>
      <c r="V22" s="81">
        <v>8630</v>
      </c>
      <c r="W22" s="81">
        <v>8838</v>
      </c>
      <c r="X22" s="81">
        <v>8640</v>
      </c>
      <c r="Y22" s="81">
        <v>8645</v>
      </c>
      <c r="Z22" s="81">
        <v>8650</v>
      </c>
      <c r="AX22" s="5"/>
      <c r="AY22" s="5"/>
      <c r="AZ22" s="5"/>
      <c r="BA22" s="5"/>
      <c r="BB22" s="5"/>
      <c r="BC22" s="5"/>
      <c r="BD22" s="5"/>
      <c r="BE22" s="5"/>
      <c r="BF22" s="5"/>
      <c r="BG22" s="5"/>
      <c r="BH22" s="5"/>
      <c r="BI22" s="5"/>
      <c r="BJ22" s="5"/>
      <c r="BK22" s="5"/>
      <c r="BL22" s="5"/>
      <c r="BM22" s="5"/>
      <c r="BN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row>
    <row r="23" spans="1:258" ht="51.75" customHeight="1" x14ac:dyDescent="0.25">
      <c r="A23" s="49"/>
      <c r="B23" s="50"/>
      <c r="C23" s="52"/>
      <c r="D23" s="52"/>
      <c r="E23" s="62"/>
      <c r="F23" s="18" t="s">
        <v>38</v>
      </c>
      <c r="G23" s="8">
        <f>[1]Аналитикам!G77</f>
        <v>5020.41</v>
      </c>
      <c r="H23" s="16">
        <f>[1]Аналитикам!H77</f>
        <v>1020.41</v>
      </c>
      <c r="I23" s="16">
        <f>[1]Аналитикам!I77</f>
        <v>0</v>
      </c>
      <c r="J23" s="16">
        <f>[1]Аналитикам!J77</f>
        <v>0</v>
      </c>
      <c r="K23" s="17">
        <f>[1]Аналитикам!K77</f>
        <v>0</v>
      </c>
      <c r="L23" s="17">
        <f>[1]Аналитикам!L77</f>
        <v>0</v>
      </c>
      <c r="M23" s="17">
        <f>[1]Аналитикам!M77</f>
        <v>2000</v>
      </c>
      <c r="N23" s="16">
        <f>[1]Аналитикам!N77</f>
        <v>2000</v>
      </c>
      <c r="O23" s="16">
        <f>[1]Аналитикам!O77</f>
        <v>0</v>
      </c>
      <c r="P23" s="57"/>
      <c r="Q23" s="67"/>
      <c r="R23" s="67"/>
      <c r="S23" s="67"/>
      <c r="T23" s="67"/>
      <c r="U23" s="67"/>
      <c r="V23" s="67"/>
      <c r="W23" s="67"/>
      <c r="X23" s="67"/>
      <c r="Y23" s="67"/>
      <c r="Z23" s="67"/>
      <c r="AX23" s="5"/>
      <c r="AY23" s="5"/>
      <c r="AZ23" s="5"/>
      <c r="BA23" s="5"/>
      <c r="BB23" s="5"/>
      <c r="BC23" s="5"/>
      <c r="BD23" s="5"/>
      <c r="BE23" s="5"/>
      <c r="BF23" s="5"/>
      <c r="BG23" s="5"/>
      <c r="BH23" s="5"/>
      <c r="BI23" s="5"/>
      <c r="BJ23" s="5"/>
      <c r="BK23" s="5"/>
      <c r="BL23" s="5"/>
      <c r="BM23" s="5"/>
      <c r="BN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row>
    <row r="24" spans="1:258" ht="51.75" customHeight="1" x14ac:dyDescent="0.25">
      <c r="A24" s="49"/>
      <c r="B24" s="50"/>
      <c r="C24" s="53"/>
      <c r="D24" s="53"/>
      <c r="E24" s="62"/>
      <c r="F24" s="7" t="s">
        <v>39</v>
      </c>
      <c r="G24" s="8">
        <f>[1]Аналитикам!G78</f>
        <v>50000</v>
      </c>
      <c r="H24" s="16">
        <f>[1]Аналитикам!H78</f>
        <v>50000</v>
      </c>
      <c r="I24" s="16">
        <f>[1]Аналитикам!I78</f>
        <v>0</v>
      </c>
      <c r="J24" s="16">
        <f>[1]Аналитикам!J78</f>
        <v>0</v>
      </c>
      <c r="K24" s="17">
        <f>[1]Аналитикам!K78</f>
        <v>0</v>
      </c>
      <c r="L24" s="17">
        <f>[1]Аналитикам!L78</f>
        <v>0</v>
      </c>
      <c r="M24" s="17">
        <f>[1]Аналитикам!M78</f>
        <v>0</v>
      </c>
      <c r="N24" s="16">
        <f>[1]Аналитикам!N78</f>
        <v>0</v>
      </c>
      <c r="O24" s="16">
        <f>[1]Аналитикам!O78</f>
        <v>0</v>
      </c>
      <c r="P24" s="57"/>
      <c r="Q24" s="67"/>
      <c r="R24" s="67"/>
      <c r="S24" s="67"/>
      <c r="T24" s="67"/>
      <c r="U24" s="67"/>
      <c r="V24" s="67"/>
      <c r="W24" s="67"/>
      <c r="X24" s="67"/>
      <c r="Y24" s="67"/>
      <c r="Z24" s="67"/>
      <c r="AX24" s="5"/>
      <c r="AY24" s="5"/>
      <c r="AZ24" s="5"/>
      <c r="BA24" s="5"/>
      <c r="BB24" s="5"/>
      <c r="BC24" s="5"/>
      <c r="BD24" s="5"/>
      <c r="BE24" s="5"/>
      <c r="BF24" s="5"/>
      <c r="BG24" s="5"/>
      <c r="BH24" s="5"/>
      <c r="BI24" s="5"/>
      <c r="BJ24" s="5"/>
      <c r="BK24" s="5"/>
      <c r="BL24" s="5"/>
      <c r="BM24" s="5"/>
      <c r="BN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row>
    <row r="25" spans="1:258" ht="51.75" customHeight="1" x14ac:dyDescent="0.25">
      <c r="A25" s="49" t="s">
        <v>59</v>
      </c>
      <c r="B25" s="50" t="s">
        <v>60</v>
      </c>
      <c r="C25" s="51">
        <v>2020</v>
      </c>
      <c r="D25" s="51">
        <v>2027</v>
      </c>
      <c r="E25" s="62" t="s">
        <v>48</v>
      </c>
      <c r="F25" s="22" t="s">
        <v>34</v>
      </c>
      <c r="G25" s="8">
        <f>[1]Аналитикам!G79</f>
        <v>0</v>
      </c>
      <c r="H25" s="16">
        <f>[1]Аналитикам!H79</f>
        <v>0</v>
      </c>
      <c r="I25" s="16">
        <f>[1]Аналитикам!I79</f>
        <v>0</v>
      </c>
      <c r="J25" s="16">
        <f>[1]Аналитикам!J79</f>
        <v>0</v>
      </c>
      <c r="K25" s="16">
        <f>[1]Аналитикам!K79</f>
        <v>0</v>
      </c>
      <c r="L25" s="16">
        <f>[1]Аналитикам!L79</f>
        <v>0</v>
      </c>
      <c r="M25" s="16">
        <f>[1]Аналитикам!M79</f>
        <v>0</v>
      </c>
      <c r="N25" s="16">
        <f>[1]Аналитикам!N79</f>
        <v>0</v>
      </c>
      <c r="O25" s="16">
        <f>[1]Аналитикам!O79</f>
        <v>0</v>
      </c>
      <c r="P25" s="82" t="s">
        <v>88</v>
      </c>
      <c r="Q25" s="81" t="s">
        <v>50</v>
      </c>
      <c r="R25" s="81">
        <f>SUM(S25:Z27)</f>
        <v>66284</v>
      </c>
      <c r="S25" s="81">
        <v>6216</v>
      </c>
      <c r="T25" s="81">
        <v>8335</v>
      </c>
      <c r="U25" s="81">
        <v>8329</v>
      </c>
      <c r="V25" s="81">
        <v>8630</v>
      </c>
      <c r="W25" s="81">
        <v>8839</v>
      </c>
      <c r="X25" s="81">
        <v>8640</v>
      </c>
      <c r="Y25" s="81">
        <v>8645</v>
      </c>
      <c r="Z25" s="81">
        <v>8650</v>
      </c>
      <c r="AX25" s="5"/>
      <c r="AY25" s="5"/>
      <c r="AZ25" s="5"/>
      <c r="BA25" s="5"/>
      <c r="BB25" s="5"/>
      <c r="BC25" s="5"/>
      <c r="BD25" s="5"/>
      <c r="BE25" s="5"/>
      <c r="BF25" s="5"/>
      <c r="BG25" s="5"/>
      <c r="BH25" s="5"/>
      <c r="BI25" s="5"/>
      <c r="BJ25" s="5"/>
      <c r="BK25" s="5"/>
      <c r="BL25" s="5"/>
      <c r="BM25" s="5"/>
      <c r="BN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row>
    <row r="26" spans="1:258" ht="51.75" customHeight="1" x14ac:dyDescent="0.25">
      <c r="A26" s="49"/>
      <c r="B26" s="50"/>
      <c r="C26" s="52"/>
      <c r="D26" s="52"/>
      <c r="E26" s="62"/>
      <c r="F26" s="18" t="s">
        <v>38</v>
      </c>
      <c r="G26" s="8">
        <f>[1]Аналитикам!G80</f>
        <v>0</v>
      </c>
      <c r="H26" s="16">
        <f>[1]Аналитикам!H80</f>
        <v>0</v>
      </c>
      <c r="I26" s="16">
        <f>[1]Аналитикам!I80</f>
        <v>0</v>
      </c>
      <c r="J26" s="16">
        <f>[1]Аналитикам!J80</f>
        <v>0</v>
      </c>
      <c r="K26" s="16">
        <f>[1]Аналитикам!K80</f>
        <v>0</v>
      </c>
      <c r="L26" s="16">
        <f>[1]Аналитикам!L80</f>
        <v>0</v>
      </c>
      <c r="M26" s="16">
        <f>[1]Аналитикам!M80</f>
        <v>0</v>
      </c>
      <c r="N26" s="16">
        <f>[1]Аналитикам!N80</f>
        <v>0</v>
      </c>
      <c r="O26" s="16">
        <f>[1]Аналитикам!O80</f>
        <v>0</v>
      </c>
      <c r="P26" s="57"/>
      <c r="Q26" s="67"/>
      <c r="R26" s="67"/>
      <c r="S26" s="67"/>
      <c r="T26" s="67"/>
      <c r="U26" s="67"/>
      <c r="V26" s="67"/>
      <c r="W26" s="67"/>
      <c r="X26" s="67"/>
      <c r="Y26" s="67"/>
      <c r="Z26" s="67"/>
      <c r="AX26" s="5"/>
      <c r="AY26" s="5"/>
      <c r="AZ26" s="5"/>
      <c r="BA26" s="5"/>
      <c r="BB26" s="5"/>
      <c r="BC26" s="5"/>
      <c r="BD26" s="5"/>
      <c r="BE26" s="5"/>
      <c r="BF26" s="5"/>
      <c r="BG26" s="5"/>
      <c r="BH26" s="5"/>
      <c r="BI26" s="5"/>
      <c r="BJ26" s="5"/>
      <c r="BK26" s="5"/>
      <c r="BL26" s="5"/>
      <c r="BM26" s="5"/>
      <c r="BN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row>
    <row r="27" spans="1:258" ht="51.75" customHeight="1" x14ac:dyDescent="0.25">
      <c r="A27" s="49"/>
      <c r="B27" s="50"/>
      <c r="C27" s="53"/>
      <c r="D27" s="53"/>
      <c r="E27" s="62"/>
      <c r="F27" s="7" t="s">
        <v>39</v>
      </c>
      <c r="G27" s="8">
        <f>[1]Аналитикам!G81</f>
        <v>0</v>
      </c>
      <c r="H27" s="16">
        <f>[1]Аналитикам!H81</f>
        <v>0</v>
      </c>
      <c r="I27" s="16">
        <f>[1]Аналитикам!I81</f>
        <v>0</v>
      </c>
      <c r="J27" s="16">
        <f>[1]Аналитикам!J81</f>
        <v>0</v>
      </c>
      <c r="K27" s="16">
        <f>[1]Аналитикам!K81</f>
        <v>0</v>
      </c>
      <c r="L27" s="16">
        <f>[1]Аналитикам!L81</f>
        <v>0</v>
      </c>
      <c r="M27" s="16">
        <f>[1]Аналитикам!M81</f>
        <v>0</v>
      </c>
      <c r="N27" s="16">
        <f>[1]Аналитикам!N81</f>
        <v>0</v>
      </c>
      <c r="O27" s="16">
        <f>[1]Аналитикам!O81</f>
        <v>0</v>
      </c>
      <c r="P27" s="57"/>
      <c r="Q27" s="67"/>
      <c r="R27" s="67"/>
      <c r="S27" s="67"/>
      <c r="T27" s="67"/>
      <c r="U27" s="67"/>
      <c r="V27" s="67"/>
      <c r="W27" s="67"/>
      <c r="X27" s="67"/>
      <c r="Y27" s="67"/>
      <c r="Z27" s="67"/>
      <c r="AX27" s="5"/>
      <c r="AY27" s="5"/>
      <c r="AZ27" s="5"/>
      <c r="BA27" s="5"/>
      <c r="BB27" s="5"/>
      <c r="BC27" s="5"/>
      <c r="BD27" s="5"/>
      <c r="BE27" s="5"/>
      <c r="BF27" s="5"/>
      <c r="BG27" s="5"/>
      <c r="BH27" s="5"/>
      <c r="BI27" s="5"/>
      <c r="BJ27" s="5"/>
      <c r="BK27" s="5"/>
      <c r="BL27" s="5"/>
      <c r="BM27" s="5"/>
      <c r="BN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row>
    <row r="28" spans="1:258" ht="39.75" customHeight="1" x14ac:dyDescent="0.25">
      <c r="A28" s="49" t="s">
        <v>61</v>
      </c>
      <c r="B28" s="50" t="s">
        <v>62</v>
      </c>
      <c r="C28" s="51">
        <v>2020</v>
      </c>
      <c r="D28" s="51">
        <v>2027</v>
      </c>
      <c r="E28" s="62" t="s">
        <v>48</v>
      </c>
      <c r="F28" s="22" t="s">
        <v>34</v>
      </c>
      <c r="G28" s="8">
        <f>[1]Аналитикам!G82</f>
        <v>80424160.239999995</v>
      </c>
      <c r="H28" s="16">
        <f>[1]Аналитикам!H82</f>
        <v>9050197.1899999995</v>
      </c>
      <c r="I28" s="16">
        <f>[1]Аналитикам!I82</f>
        <v>9534769.4499999993</v>
      </c>
      <c r="J28" s="16">
        <f>[1]Аналитикам!J82</f>
        <v>12896661.380000001</v>
      </c>
      <c r="K28" s="17">
        <f>[1]Аналитикам!K82</f>
        <v>13940010.720000001</v>
      </c>
      <c r="L28" s="17">
        <f>[1]Аналитикам!L82</f>
        <v>16804190.359999999</v>
      </c>
      <c r="M28" s="17">
        <f>[1]Аналитикам!M82</f>
        <v>9099165.5700000003</v>
      </c>
      <c r="N28" s="16">
        <f>[1]Аналитикам!N82</f>
        <v>9099165.5700000003</v>
      </c>
      <c r="O28" s="16">
        <f>[1]Аналитикам!O82</f>
        <v>0</v>
      </c>
      <c r="P28" s="82" t="s">
        <v>63</v>
      </c>
      <c r="Q28" s="81" t="s">
        <v>50</v>
      </c>
      <c r="R28" s="81">
        <f>SUM(S28:Z30)</f>
        <v>66285</v>
      </c>
      <c r="S28" s="81">
        <v>6216</v>
      </c>
      <c r="T28" s="81">
        <v>8335</v>
      </c>
      <c r="U28" s="81">
        <v>8329</v>
      </c>
      <c r="V28" s="81">
        <v>8630</v>
      </c>
      <c r="W28" s="81">
        <v>8840</v>
      </c>
      <c r="X28" s="81">
        <v>8640</v>
      </c>
      <c r="Y28" s="81">
        <v>8645</v>
      </c>
      <c r="Z28" s="81">
        <v>8650</v>
      </c>
      <c r="AX28" s="5"/>
      <c r="AY28" s="5"/>
      <c r="AZ28" s="5"/>
      <c r="BA28" s="5"/>
      <c r="BB28" s="5"/>
      <c r="BC28" s="5"/>
      <c r="BD28" s="5"/>
      <c r="BE28" s="5"/>
      <c r="BF28" s="5"/>
      <c r="BG28" s="5"/>
      <c r="BH28" s="5"/>
      <c r="BI28" s="5"/>
      <c r="BJ28" s="5"/>
      <c r="BK28" s="5"/>
      <c r="BL28" s="5"/>
      <c r="BM28" s="5"/>
      <c r="BN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row>
    <row r="29" spans="1:258" ht="32.25" customHeight="1" x14ac:dyDescent="0.25">
      <c r="A29" s="49"/>
      <c r="B29" s="50"/>
      <c r="C29" s="52"/>
      <c r="D29" s="52"/>
      <c r="E29" s="62"/>
      <c r="F29" s="18" t="s">
        <v>38</v>
      </c>
      <c r="G29" s="8">
        <f>[1]Аналитикам!G83</f>
        <v>49933533.840000004</v>
      </c>
      <c r="H29" s="16">
        <f>[1]Аналитикам!H83</f>
        <v>5516440.7400000002</v>
      </c>
      <c r="I29" s="16">
        <f>[1]Аналитикам!I83</f>
        <v>5944858.2800000003</v>
      </c>
      <c r="J29" s="16">
        <f>[1]Аналитикам!J83</f>
        <v>6642698.54</v>
      </c>
      <c r="K29" s="17">
        <f>[1]Аналитикам!K83</f>
        <v>6400519.8200000003</v>
      </c>
      <c r="L29" s="17">
        <f>[1]Аналитикам!L83</f>
        <v>7230685.3200000003</v>
      </c>
      <c r="M29" s="17">
        <f>[1]Аналитикам!M83</f>
        <v>9099165.5700000003</v>
      </c>
      <c r="N29" s="16">
        <f>[1]Аналитикам!N83</f>
        <v>9099165.5700000003</v>
      </c>
      <c r="O29" s="16">
        <f>[1]Аналитикам!O83</f>
        <v>0</v>
      </c>
      <c r="P29" s="57"/>
      <c r="Q29" s="67"/>
      <c r="R29" s="67"/>
      <c r="S29" s="67"/>
      <c r="T29" s="67"/>
      <c r="U29" s="67"/>
      <c r="V29" s="67"/>
      <c r="W29" s="67"/>
      <c r="X29" s="67"/>
      <c r="Y29" s="67"/>
      <c r="Z29" s="67"/>
      <c r="AX29" s="5"/>
      <c r="AY29" s="5"/>
      <c r="AZ29" s="5"/>
      <c r="BA29" s="5"/>
      <c r="BB29" s="5"/>
      <c r="BC29" s="5"/>
      <c r="BD29" s="5"/>
      <c r="BE29" s="5"/>
      <c r="BF29" s="5"/>
      <c r="BG29" s="5"/>
      <c r="BH29" s="5"/>
      <c r="BI29" s="5"/>
      <c r="BJ29" s="5"/>
      <c r="BK29" s="5"/>
      <c r="BL29" s="5"/>
      <c r="BM29" s="5"/>
      <c r="BN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row>
    <row r="30" spans="1:258" ht="51.75" customHeight="1" x14ac:dyDescent="0.25">
      <c r="A30" s="49"/>
      <c r="B30" s="50"/>
      <c r="C30" s="53"/>
      <c r="D30" s="53"/>
      <c r="E30" s="62"/>
      <c r="F30" s="7" t="s">
        <v>39</v>
      </c>
      <c r="G30" s="8">
        <f>[1]Аналитикам!G84</f>
        <v>30490626.399999999</v>
      </c>
      <c r="H30" s="16">
        <f>[1]Аналитикам!H84</f>
        <v>3533756.45</v>
      </c>
      <c r="I30" s="16">
        <f>[1]Аналитикам!I84</f>
        <v>3589911.17</v>
      </c>
      <c r="J30" s="16">
        <f>[1]Аналитикам!J84</f>
        <v>6253962.8399999999</v>
      </c>
      <c r="K30" s="17">
        <f>[1]Аналитикам!K84</f>
        <v>7539490.9000000004</v>
      </c>
      <c r="L30" s="17">
        <f>[1]Аналитикам!L84</f>
        <v>9573505.0399999991</v>
      </c>
      <c r="M30" s="17">
        <f>[1]Аналитикам!M84</f>
        <v>0</v>
      </c>
      <c r="N30" s="16">
        <f>[1]Аналитикам!N84</f>
        <v>0</v>
      </c>
      <c r="O30" s="16">
        <f>[1]Аналитикам!O84</f>
        <v>0</v>
      </c>
      <c r="P30" s="57"/>
      <c r="Q30" s="67"/>
      <c r="R30" s="67"/>
      <c r="S30" s="67"/>
      <c r="T30" s="67"/>
      <c r="U30" s="67"/>
      <c r="V30" s="67"/>
      <c r="W30" s="67"/>
      <c r="X30" s="67"/>
      <c r="Y30" s="67"/>
      <c r="Z30" s="67"/>
      <c r="AX30" s="5"/>
      <c r="AY30" s="5"/>
      <c r="AZ30" s="5"/>
      <c r="BA30" s="5"/>
      <c r="BB30" s="5"/>
      <c r="BC30" s="5"/>
      <c r="BD30" s="5"/>
      <c r="BE30" s="5"/>
      <c r="BF30" s="5"/>
      <c r="BG30" s="5"/>
      <c r="BH30" s="5"/>
      <c r="BI30" s="5"/>
      <c r="BJ30" s="5"/>
      <c r="BK30" s="5"/>
      <c r="BL30" s="5"/>
      <c r="BM30" s="5"/>
      <c r="BN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row>
    <row r="31" spans="1:258" ht="32.25" customHeight="1" x14ac:dyDescent="0.25">
      <c r="A31" s="49" t="s">
        <v>64</v>
      </c>
      <c r="B31" s="50" t="s">
        <v>65</v>
      </c>
      <c r="C31" s="51">
        <v>2020</v>
      </c>
      <c r="D31" s="51">
        <v>2027</v>
      </c>
      <c r="E31" s="62" t="s">
        <v>48</v>
      </c>
      <c r="F31" s="22" t="s">
        <v>34</v>
      </c>
      <c r="G31" s="8">
        <f>[1]Аналитикам!G85</f>
        <v>140000</v>
      </c>
      <c r="H31" s="16">
        <f>[1]Аналитикам!H85</f>
        <v>0</v>
      </c>
      <c r="I31" s="16">
        <f>[1]Аналитикам!I85</f>
        <v>0</v>
      </c>
      <c r="J31" s="16">
        <f>[1]Аналитикам!J85</f>
        <v>0</v>
      </c>
      <c r="K31" s="17">
        <f>[1]Аналитикам!K85</f>
        <v>0</v>
      </c>
      <c r="L31" s="17">
        <f>[1]Аналитикам!L85</f>
        <v>0</v>
      </c>
      <c r="M31" s="17">
        <f>[1]Аналитикам!M85</f>
        <v>0</v>
      </c>
      <c r="N31" s="16">
        <f>[1]Аналитикам!N85</f>
        <v>0</v>
      </c>
      <c r="O31" s="16">
        <f>[1]Аналитикам!O85</f>
        <v>140000</v>
      </c>
      <c r="P31" s="82" t="s">
        <v>89</v>
      </c>
      <c r="Q31" s="81" t="s">
        <v>50</v>
      </c>
      <c r="R31" s="81">
        <f>SUM(S31:Z33)</f>
        <v>66286</v>
      </c>
      <c r="S31" s="81">
        <v>6216</v>
      </c>
      <c r="T31" s="81">
        <v>8335</v>
      </c>
      <c r="U31" s="81">
        <v>8329</v>
      </c>
      <c r="V31" s="81">
        <v>8630</v>
      </c>
      <c r="W31" s="81">
        <v>8841</v>
      </c>
      <c r="X31" s="81">
        <v>8640</v>
      </c>
      <c r="Y31" s="81">
        <v>8645</v>
      </c>
      <c r="Z31" s="81">
        <v>8650</v>
      </c>
      <c r="AX31" s="5"/>
      <c r="AY31" s="5"/>
      <c r="AZ31" s="5"/>
      <c r="BA31" s="5"/>
      <c r="BB31" s="5"/>
      <c r="BC31" s="5"/>
      <c r="BD31" s="5"/>
      <c r="BE31" s="5"/>
      <c r="BF31" s="5"/>
      <c r="BG31" s="5"/>
      <c r="BH31" s="5"/>
      <c r="BI31" s="5"/>
      <c r="BJ31" s="5"/>
      <c r="BK31" s="5"/>
      <c r="BL31" s="5"/>
      <c r="BM31" s="5"/>
      <c r="BN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row>
    <row r="32" spans="1:258" ht="35.25" customHeight="1" x14ac:dyDescent="0.25">
      <c r="A32" s="49"/>
      <c r="B32" s="50"/>
      <c r="C32" s="67"/>
      <c r="D32" s="67"/>
      <c r="E32" s="62"/>
      <c r="F32" s="18" t="s">
        <v>38</v>
      </c>
      <c r="G32" s="8">
        <f>[1]Аналитикам!G86</f>
        <v>140000</v>
      </c>
      <c r="H32" s="16">
        <f>[1]Аналитикам!H86</f>
        <v>0</v>
      </c>
      <c r="I32" s="16">
        <f>[1]Аналитикам!I86</f>
        <v>0</v>
      </c>
      <c r="J32" s="16">
        <f>[1]Аналитикам!J86</f>
        <v>0</v>
      </c>
      <c r="K32" s="17">
        <f>[1]Аналитикам!K86</f>
        <v>0</v>
      </c>
      <c r="L32" s="16">
        <f>[1]Аналитикам!L86</f>
        <v>0</v>
      </c>
      <c r="M32" s="16">
        <f>[1]Аналитикам!M86</f>
        <v>0</v>
      </c>
      <c r="N32" s="16">
        <f>[1]Аналитикам!N86</f>
        <v>0</v>
      </c>
      <c r="O32" s="16">
        <f>[1]Аналитикам!O86</f>
        <v>140000</v>
      </c>
      <c r="P32" s="57"/>
      <c r="Q32" s="67"/>
      <c r="R32" s="67"/>
      <c r="S32" s="67"/>
      <c r="T32" s="67"/>
      <c r="U32" s="67"/>
      <c r="V32" s="67"/>
      <c r="W32" s="67"/>
      <c r="X32" s="67"/>
      <c r="Y32" s="67"/>
      <c r="Z32" s="67"/>
      <c r="AX32" s="5"/>
      <c r="AY32" s="5"/>
      <c r="AZ32" s="5"/>
      <c r="BA32" s="5"/>
      <c r="BB32" s="5"/>
      <c r="BC32" s="5"/>
      <c r="BD32" s="5"/>
      <c r="BE32" s="5"/>
      <c r="BF32" s="5"/>
      <c r="BG32" s="5"/>
      <c r="BH32" s="5"/>
      <c r="BI32" s="5"/>
      <c r="BJ32" s="5"/>
      <c r="BK32" s="5"/>
      <c r="BL32" s="5"/>
      <c r="BM32" s="5"/>
      <c r="BN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row>
    <row r="33" spans="1:258" ht="51.75" customHeight="1" x14ac:dyDescent="0.25">
      <c r="A33" s="49"/>
      <c r="B33" s="50"/>
      <c r="C33" s="68"/>
      <c r="D33" s="68"/>
      <c r="E33" s="62"/>
      <c r="F33" s="7" t="s">
        <v>39</v>
      </c>
      <c r="G33" s="8">
        <f>[1]Аналитикам!G87</f>
        <v>0</v>
      </c>
      <c r="H33" s="16">
        <f>[1]Аналитикам!H87</f>
        <v>0</v>
      </c>
      <c r="I33" s="16">
        <f>[1]Аналитикам!I87</f>
        <v>0</v>
      </c>
      <c r="J33" s="16">
        <f>[1]Аналитикам!J87</f>
        <v>0</v>
      </c>
      <c r="K33" s="17">
        <f>[1]Аналитикам!K87</f>
        <v>0</v>
      </c>
      <c r="L33" s="17">
        <f>[1]Аналитикам!L87</f>
        <v>0</v>
      </c>
      <c r="M33" s="17">
        <f>[1]Аналитикам!M87</f>
        <v>0</v>
      </c>
      <c r="N33" s="16">
        <f>[1]Аналитикам!N87</f>
        <v>0</v>
      </c>
      <c r="O33" s="16">
        <f>[1]Аналитикам!O87</f>
        <v>0</v>
      </c>
      <c r="P33" s="57"/>
      <c r="Q33" s="67"/>
      <c r="R33" s="67"/>
      <c r="S33" s="67"/>
      <c r="T33" s="67"/>
      <c r="U33" s="67"/>
      <c r="V33" s="67"/>
      <c r="W33" s="67"/>
      <c r="X33" s="67"/>
      <c r="Y33" s="67"/>
      <c r="Z33" s="67"/>
      <c r="AX33" s="5"/>
      <c r="AY33" s="5"/>
      <c r="AZ33" s="5"/>
      <c r="BA33" s="5"/>
      <c r="BB33" s="5"/>
      <c r="BC33" s="5"/>
      <c r="BD33" s="5"/>
      <c r="BE33" s="5"/>
      <c r="BF33" s="5"/>
      <c r="BG33" s="5"/>
      <c r="BH33" s="5"/>
      <c r="BI33" s="5"/>
      <c r="BJ33" s="5"/>
      <c r="BK33" s="5"/>
      <c r="BL33" s="5"/>
      <c r="BM33" s="5"/>
      <c r="BN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row>
    <row r="34" spans="1:258" ht="32.25" customHeight="1" x14ac:dyDescent="0.25">
      <c r="A34" s="66" t="s">
        <v>66</v>
      </c>
      <c r="B34" s="69" t="s">
        <v>67</v>
      </c>
      <c r="C34" s="51">
        <v>2020</v>
      </c>
      <c r="D34" s="51">
        <v>2027</v>
      </c>
      <c r="E34" s="54" t="s">
        <v>48</v>
      </c>
      <c r="F34" s="22" t="s">
        <v>34</v>
      </c>
      <c r="G34" s="8">
        <f>[1]Аналитикам!G88</f>
        <v>322756</v>
      </c>
      <c r="H34" s="16">
        <f>[1]Аналитикам!H88</f>
        <v>272756</v>
      </c>
      <c r="I34" s="16">
        <f>[1]Аналитикам!I88</f>
        <v>0</v>
      </c>
      <c r="J34" s="16">
        <f>[1]Аналитикам!J88</f>
        <v>0</v>
      </c>
      <c r="K34" s="17">
        <f>[1]Аналитикам!K88</f>
        <v>0</v>
      </c>
      <c r="L34" s="17">
        <f>[1]Аналитикам!L88</f>
        <v>0</v>
      </c>
      <c r="M34" s="17">
        <f>[1]Аналитикам!M88</f>
        <v>0</v>
      </c>
      <c r="N34" s="16">
        <f>[1]Аналитикам!N88</f>
        <v>50000</v>
      </c>
      <c r="O34" s="16">
        <f>[1]Аналитикам!O88</f>
        <v>0</v>
      </c>
      <c r="P34" s="82" t="s">
        <v>89</v>
      </c>
      <c r="Q34" s="81" t="s">
        <v>50</v>
      </c>
      <c r="R34" s="81">
        <f>SUM(S34:Z36)</f>
        <v>66080</v>
      </c>
      <c r="S34" s="81">
        <v>6216</v>
      </c>
      <c r="T34" s="81">
        <v>8335</v>
      </c>
      <c r="U34" s="81">
        <v>8329</v>
      </c>
      <c r="V34" s="81">
        <v>8630</v>
      </c>
      <c r="W34" s="81">
        <v>8635</v>
      </c>
      <c r="X34" s="81">
        <v>8640</v>
      </c>
      <c r="Y34" s="81">
        <v>8645</v>
      </c>
      <c r="Z34" s="81">
        <v>8650</v>
      </c>
      <c r="AX34" s="5"/>
      <c r="AY34" s="5"/>
      <c r="AZ34" s="5"/>
      <c r="BA34" s="5"/>
      <c r="BB34" s="5"/>
      <c r="BC34" s="5"/>
      <c r="BD34" s="5"/>
      <c r="BE34" s="5"/>
      <c r="BF34" s="5"/>
      <c r="BG34" s="5"/>
      <c r="BH34" s="5"/>
      <c r="BI34" s="5"/>
      <c r="BJ34" s="5"/>
      <c r="BK34" s="5"/>
      <c r="BL34" s="5"/>
      <c r="BM34" s="5"/>
      <c r="BN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row>
    <row r="35" spans="1:258" ht="35.25" customHeight="1" x14ac:dyDescent="0.25">
      <c r="A35" s="88"/>
      <c r="B35" s="70"/>
      <c r="C35" s="67"/>
      <c r="D35" s="67"/>
      <c r="E35" s="55"/>
      <c r="F35" s="18" t="s">
        <v>38</v>
      </c>
      <c r="G35" s="8">
        <f>[1]Аналитикам!G89</f>
        <v>50000</v>
      </c>
      <c r="H35" s="16">
        <f>[1]Аналитикам!H89</f>
        <v>0</v>
      </c>
      <c r="I35" s="16">
        <f>[1]Аналитикам!I89</f>
        <v>0</v>
      </c>
      <c r="J35" s="16">
        <f>[1]Аналитикам!J89</f>
        <v>0</v>
      </c>
      <c r="K35" s="17">
        <f>[1]Аналитикам!K89</f>
        <v>0</v>
      </c>
      <c r="L35" s="17">
        <f>[1]Аналитикам!L89</f>
        <v>0</v>
      </c>
      <c r="M35" s="17">
        <f>[1]Аналитикам!M89</f>
        <v>0</v>
      </c>
      <c r="N35" s="16">
        <f>[1]Аналитикам!N89</f>
        <v>50000</v>
      </c>
      <c r="O35" s="16">
        <f>[1]Аналитикам!O89</f>
        <v>0</v>
      </c>
      <c r="P35" s="57"/>
      <c r="Q35" s="67"/>
      <c r="R35" s="67"/>
      <c r="S35" s="67"/>
      <c r="T35" s="67"/>
      <c r="U35" s="67"/>
      <c r="V35" s="67"/>
      <c r="W35" s="67"/>
      <c r="X35" s="67"/>
      <c r="Y35" s="67"/>
      <c r="Z35" s="67"/>
      <c r="AX35" s="5"/>
      <c r="AY35" s="5"/>
      <c r="AZ35" s="5"/>
      <c r="BA35" s="5"/>
      <c r="BB35" s="5"/>
      <c r="BC35" s="5"/>
      <c r="BD35" s="5"/>
      <c r="BE35" s="5"/>
      <c r="BF35" s="5"/>
      <c r="BG35" s="5"/>
      <c r="BH35" s="5"/>
      <c r="BI35" s="5"/>
      <c r="BJ35" s="5"/>
      <c r="BK35" s="5"/>
      <c r="BL35" s="5"/>
      <c r="BM35" s="5"/>
      <c r="BN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row>
    <row r="36" spans="1:258" ht="51.75" customHeight="1" x14ac:dyDescent="0.25">
      <c r="A36" s="88"/>
      <c r="B36" s="70"/>
      <c r="C36" s="67"/>
      <c r="D36" s="67"/>
      <c r="E36" s="55"/>
      <c r="F36" s="7" t="s">
        <v>39</v>
      </c>
      <c r="G36" s="8">
        <f>[1]Аналитикам!G90</f>
        <v>0</v>
      </c>
      <c r="H36" s="16">
        <f>[1]Аналитикам!H90</f>
        <v>0</v>
      </c>
      <c r="I36" s="16">
        <f>[1]Аналитикам!I90</f>
        <v>0</v>
      </c>
      <c r="J36" s="16">
        <f>[1]Аналитикам!J90</f>
        <v>0</v>
      </c>
      <c r="K36" s="17">
        <f>[1]Аналитикам!K90</f>
        <v>0</v>
      </c>
      <c r="L36" s="17">
        <f>[1]Аналитикам!L90</f>
        <v>0</v>
      </c>
      <c r="M36" s="17">
        <f>[1]Аналитикам!M90</f>
        <v>0</v>
      </c>
      <c r="N36" s="16">
        <f>[1]Аналитикам!N90</f>
        <v>0</v>
      </c>
      <c r="O36" s="16">
        <f>[1]Аналитикам!O90</f>
        <v>0</v>
      </c>
      <c r="P36" s="57"/>
      <c r="Q36" s="67"/>
      <c r="R36" s="67"/>
      <c r="S36" s="67"/>
      <c r="T36" s="67"/>
      <c r="U36" s="67"/>
      <c r="V36" s="67"/>
      <c r="W36" s="67"/>
      <c r="X36" s="67"/>
      <c r="Y36" s="67"/>
      <c r="Z36" s="67"/>
      <c r="AX36" s="5"/>
      <c r="AY36" s="5"/>
      <c r="AZ36" s="5"/>
      <c r="BA36" s="5"/>
      <c r="BB36" s="5"/>
      <c r="BC36" s="5"/>
      <c r="BD36" s="5"/>
      <c r="BE36" s="5"/>
      <c r="BF36" s="5"/>
      <c r="BG36" s="5"/>
      <c r="BH36" s="5"/>
      <c r="BI36" s="5"/>
      <c r="BJ36" s="5"/>
      <c r="BK36" s="5"/>
      <c r="BL36" s="5"/>
      <c r="BM36" s="5"/>
      <c r="BN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row>
    <row r="37" spans="1:258" ht="33.75" customHeight="1" x14ac:dyDescent="0.25">
      <c r="A37" s="68"/>
      <c r="B37" s="93"/>
      <c r="C37" s="68"/>
      <c r="D37" s="68"/>
      <c r="E37" s="68"/>
      <c r="F37" s="7" t="s">
        <v>45</v>
      </c>
      <c r="G37" s="8">
        <f>[1]Аналитикам!G91</f>
        <v>272756</v>
      </c>
      <c r="H37" s="16">
        <f>[1]Аналитикам!H91</f>
        <v>272756</v>
      </c>
      <c r="I37" s="16">
        <f>[1]Аналитикам!I91</f>
        <v>0</v>
      </c>
      <c r="J37" s="16">
        <f>[1]Аналитикам!J91</f>
        <v>0</v>
      </c>
      <c r="K37" s="17">
        <f>[1]Аналитикам!K91</f>
        <v>0</v>
      </c>
      <c r="L37" s="17">
        <f>[1]Аналитикам!L91</f>
        <v>0</v>
      </c>
      <c r="M37" s="17">
        <f>[1]Аналитикам!M91</f>
        <v>0</v>
      </c>
      <c r="N37" s="16">
        <f>[1]Аналитикам!N91</f>
        <v>0</v>
      </c>
      <c r="O37" s="16">
        <f>[1]Аналитикам!O91</f>
        <v>0</v>
      </c>
      <c r="P37" s="68"/>
      <c r="Q37" s="68"/>
      <c r="R37" s="68"/>
      <c r="S37" s="68"/>
      <c r="T37" s="68"/>
      <c r="U37" s="68"/>
      <c r="V37" s="68"/>
      <c r="W37" s="68"/>
      <c r="X37" s="68"/>
      <c r="Y37" s="68"/>
      <c r="Z37" s="68"/>
      <c r="AX37" s="5"/>
      <c r="AY37" s="5"/>
      <c r="AZ37" s="5"/>
      <c r="BA37" s="5"/>
      <c r="BB37" s="5"/>
      <c r="BC37" s="5"/>
      <c r="BD37" s="5"/>
      <c r="BE37" s="5"/>
      <c r="BF37" s="5"/>
      <c r="BG37" s="5"/>
      <c r="BH37" s="5"/>
      <c r="BI37" s="5"/>
      <c r="BJ37" s="5"/>
      <c r="BK37" s="5"/>
      <c r="BL37" s="5"/>
      <c r="BM37" s="5"/>
      <c r="BN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row>
    <row r="38" spans="1:258" ht="36.75" customHeight="1" x14ac:dyDescent="0.25">
      <c r="A38" s="66" t="s">
        <v>68</v>
      </c>
      <c r="B38" s="90" t="s">
        <v>69</v>
      </c>
      <c r="C38" s="51">
        <v>2020</v>
      </c>
      <c r="D38" s="51">
        <v>2027</v>
      </c>
      <c r="E38" s="62" t="s">
        <v>48</v>
      </c>
      <c r="F38" s="22" t="s">
        <v>34</v>
      </c>
      <c r="G38" s="8">
        <f>[1]Аналитикам!G92</f>
        <v>532086.82999999996</v>
      </c>
      <c r="H38" s="16">
        <f>[1]Аналитикам!H92</f>
        <v>32639.72</v>
      </c>
      <c r="I38" s="16">
        <f>[1]Аналитикам!I92</f>
        <v>46339</v>
      </c>
      <c r="J38" s="16">
        <f>[1]Аналитикам!J92</f>
        <v>198108.11</v>
      </c>
      <c r="K38" s="16">
        <f>[1]Аналитикам!K92</f>
        <v>160000</v>
      </c>
      <c r="L38" s="16">
        <f>[1]Аналитикам!L92</f>
        <v>95000</v>
      </c>
      <c r="M38" s="16">
        <f>[1]Аналитикам!M92</f>
        <v>0</v>
      </c>
      <c r="N38" s="16">
        <f>[1]Аналитикам!N92</f>
        <v>0</v>
      </c>
      <c r="O38" s="16">
        <f>[1]Аналитикам!O92</f>
        <v>0</v>
      </c>
      <c r="P38" s="82" t="s">
        <v>89</v>
      </c>
      <c r="Q38" s="81" t="s">
        <v>50</v>
      </c>
      <c r="R38" s="81">
        <f>SUM(S38:Z40)</f>
        <v>66080</v>
      </c>
      <c r="S38" s="81">
        <v>6216</v>
      </c>
      <c r="T38" s="81">
        <v>8335</v>
      </c>
      <c r="U38" s="81">
        <v>8329</v>
      </c>
      <c r="V38" s="81">
        <v>8630</v>
      </c>
      <c r="W38" s="81">
        <v>8635</v>
      </c>
      <c r="X38" s="81">
        <v>8640</v>
      </c>
      <c r="Y38" s="81">
        <v>8645</v>
      </c>
      <c r="Z38" s="81">
        <v>8650</v>
      </c>
      <c r="AX38" s="5"/>
      <c r="AY38" s="5"/>
      <c r="AZ38" s="5"/>
      <c r="BA38" s="5"/>
      <c r="BB38" s="5"/>
      <c r="BC38" s="5"/>
      <c r="BD38" s="5"/>
      <c r="BE38" s="5"/>
      <c r="BF38" s="5"/>
      <c r="BG38" s="5"/>
      <c r="BH38" s="5"/>
      <c r="BI38" s="5"/>
      <c r="BJ38" s="5"/>
      <c r="BK38" s="5"/>
      <c r="BL38" s="5"/>
      <c r="BM38" s="5"/>
      <c r="BN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row>
    <row r="39" spans="1:258" ht="30.75" customHeight="1" x14ac:dyDescent="0.25">
      <c r="A39" s="88"/>
      <c r="B39" s="91"/>
      <c r="C39" s="67"/>
      <c r="D39" s="67"/>
      <c r="E39" s="62"/>
      <c r="F39" s="18" t="s">
        <v>38</v>
      </c>
      <c r="G39" s="8">
        <f>[1]Аналитикам!G93</f>
        <v>532086.82999999996</v>
      </c>
      <c r="H39" s="16">
        <f>[1]Аналитикам!H93</f>
        <v>32639.72</v>
      </c>
      <c r="I39" s="16">
        <f>[1]Аналитикам!I93</f>
        <v>46339</v>
      </c>
      <c r="J39" s="16">
        <f>[1]Аналитикам!J93</f>
        <v>198108.11</v>
      </c>
      <c r="K39" s="16">
        <f>[1]Аналитикам!K93</f>
        <v>160000</v>
      </c>
      <c r="L39" s="16">
        <f>[1]Аналитикам!L93</f>
        <v>95000</v>
      </c>
      <c r="M39" s="16">
        <f>[1]Аналитикам!M93</f>
        <v>0</v>
      </c>
      <c r="N39" s="16">
        <f>[1]Аналитикам!N93</f>
        <v>0</v>
      </c>
      <c r="O39" s="16">
        <f>[1]Аналитикам!O93</f>
        <v>0</v>
      </c>
      <c r="P39" s="57"/>
      <c r="Q39" s="67"/>
      <c r="R39" s="67"/>
      <c r="S39" s="67"/>
      <c r="T39" s="67"/>
      <c r="U39" s="67"/>
      <c r="V39" s="67"/>
      <c r="W39" s="67"/>
      <c r="X39" s="67"/>
      <c r="Y39" s="67"/>
      <c r="Z39" s="67"/>
      <c r="AX39" s="5"/>
      <c r="AY39" s="5"/>
      <c r="AZ39" s="5"/>
      <c r="BA39" s="5"/>
      <c r="BB39" s="5"/>
      <c r="BC39" s="5"/>
      <c r="BD39" s="5"/>
      <c r="BE39" s="5"/>
      <c r="BF39" s="5"/>
      <c r="BG39" s="5"/>
      <c r="BH39" s="5"/>
      <c r="BI39" s="5"/>
      <c r="BJ39" s="5"/>
      <c r="BK39" s="5"/>
      <c r="BL39" s="5"/>
      <c r="BM39" s="5"/>
      <c r="BN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row>
    <row r="40" spans="1:258" ht="51.75" customHeight="1" x14ac:dyDescent="0.25">
      <c r="A40" s="89"/>
      <c r="B40" s="92"/>
      <c r="C40" s="68"/>
      <c r="D40" s="68"/>
      <c r="E40" s="62"/>
      <c r="F40" s="7" t="s">
        <v>39</v>
      </c>
      <c r="G40" s="8">
        <f>[1]Аналитикам!G94</f>
        <v>0</v>
      </c>
      <c r="H40" s="16">
        <f>[1]Аналитикам!H94</f>
        <v>0</v>
      </c>
      <c r="I40" s="16">
        <f>[1]Аналитикам!I94</f>
        <v>0</v>
      </c>
      <c r="J40" s="16">
        <f>[1]Аналитикам!J94</f>
        <v>0</v>
      </c>
      <c r="K40" s="16">
        <f>[1]Аналитикам!K94</f>
        <v>0</v>
      </c>
      <c r="L40" s="16">
        <f>[1]Аналитикам!L94</f>
        <v>0</v>
      </c>
      <c r="M40" s="16">
        <f>[1]Аналитикам!M94</f>
        <v>0</v>
      </c>
      <c r="N40" s="16">
        <f>[1]Аналитикам!N94</f>
        <v>0</v>
      </c>
      <c r="O40" s="16">
        <f>[1]Аналитикам!O94</f>
        <v>0</v>
      </c>
      <c r="P40" s="57"/>
      <c r="Q40" s="67"/>
      <c r="R40" s="67"/>
      <c r="S40" s="67"/>
      <c r="T40" s="67"/>
      <c r="U40" s="67"/>
      <c r="V40" s="67"/>
      <c r="W40" s="67"/>
      <c r="X40" s="67"/>
      <c r="Y40" s="67"/>
      <c r="Z40" s="67"/>
      <c r="AX40" s="5"/>
      <c r="AY40" s="5"/>
      <c r="AZ40" s="5"/>
      <c r="BA40" s="5"/>
      <c r="BB40" s="5"/>
      <c r="BC40" s="5"/>
      <c r="BD40" s="5"/>
      <c r="BE40" s="5"/>
      <c r="BF40" s="5"/>
      <c r="BG40" s="5"/>
      <c r="BH40" s="5"/>
      <c r="BI40" s="5"/>
      <c r="BJ40" s="5"/>
      <c r="BK40" s="5"/>
      <c r="BL40" s="5"/>
      <c r="BM40" s="5"/>
      <c r="BN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row>
    <row r="41" spans="1:258" ht="39.75" customHeight="1" x14ac:dyDescent="0.25">
      <c r="A41" s="49" t="s">
        <v>40</v>
      </c>
      <c r="B41" s="50" t="s">
        <v>70</v>
      </c>
      <c r="C41" s="51">
        <v>2020</v>
      </c>
      <c r="D41" s="51">
        <v>2027</v>
      </c>
      <c r="E41" s="62" t="s">
        <v>71</v>
      </c>
      <c r="F41" s="15" t="s">
        <v>34</v>
      </c>
      <c r="G41" s="8">
        <f>[1]Аналитикам!G110</f>
        <v>4262452.84</v>
      </c>
      <c r="H41" s="14">
        <f>[1]Аналитикам!H110</f>
        <v>449089.48</v>
      </c>
      <c r="I41" s="14">
        <f>[1]Аналитикам!I110</f>
        <v>435818.42</v>
      </c>
      <c r="J41" s="14">
        <f>[1]Аналитикам!J110</f>
        <v>515791.31</v>
      </c>
      <c r="K41" s="17">
        <f>[1]Аналитикам!K110</f>
        <v>572960.23</v>
      </c>
      <c r="L41" s="17">
        <f>[1]Аналитикам!L110</f>
        <v>654067.82999999996</v>
      </c>
      <c r="M41" s="17">
        <f>[1]Аналитикам!M110</f>
        <v>5150</v>
      </c>
      <c r="N41" s="16">
        <f>[1]Аналитикам!N110</f>
        <v>12838</v>
      </c>
      <c r="O41" s="16">
        <f>[1]Аналитикам!O110</f>
        <v>1616737.57</v>
      </c>
      <c r="P41" s="82" t="s">
        <v>90</v>
      </c>
      <c r="Q41" s="81" t="s">
        <v>50</v>
      </c>
      <c r="R41" s="81">
        <f>SUM(S41:Z46)</f>
        <v>4862</v>
      </c>
      <c r="S41" s="81">
        <v>110</v>
      </c>
      <c r="T41" s="81">
        <v>373</v>
      </c>
      <c r="U41" s="81">
        <v>375</v>
      </c>
      <c r="V41" s="81">
        <v>739</v>
      </c>
      <c r="W41" s="81">
        <v>1000</v>
      </c>
      <c r="X41" s="81">
        <v>750</v>
      </c>
      <c r="Y41" s="81">
        <v>755</v>
      </c>
      <c r="Z41" s="81">
        <v>760</v>
      </c>
      <c r="AX41" s="5"/>
      <c r="AY41" s="5"/>
      <c r="AZ41" s="5"/>
      <c r="BA41" s="5"/>
      <c r="BB41" s="5"/>
      <c r="BC41" s="5"/>
      <c r="BD41" s="5"/>
      <c r="BE41" s="5"/>
      <c r="BF41" s="5"/>
      <c r="BG41" s="5"/>
      <c r="BH41" s="5"/>
      <c r="BI41" s="5"/>
      <c r="BJ41" s="5"/>
      <c r="BK41" s="5"/>
      <c r="BL41" s="5"/>
      <c r="BM41" s="5"/>
      <c r="BN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row>
    <row r="42" spans="1:258" ht="36.75" customHeight="1" x14ac:dyDescent="0.25">
      <c r="A42" s="49"/>
      <c r="B42" s="50"/>
      <c r="C42" s="52"/>
      <c r="D42" s="52"/>
      <c r="E42" s="62"/>
      <c r="F42" s="18" t="s">
        <v>38</v>
      </c>
      <c r="G42" s="8">
        <f>[1]Аналитикам!G111</f>
        <v>4262452.84</v>
      </c>
      <c r="H42" s="14">
        <f>[1]Аналитикам!H111</f>
        <v>449089.48</v>
      </c>
      <c r="I42" s="14">
        <f>[1]Аналитикам!I111</f>
        <v>435818.42</v>
      </c>
      <c r="J42" s="14">
        <f>[1]Аналитикам!J111</f>
        <v>515791.31</v>
      </c>
      <c r="K42" s="17">
        <f>[1]Аналитикам!K111</f>
        <v>572960.23</v>
      </c>
      <c r="L42" s="17">
        <f>[1]Аналитикам!L111</f>
        <v>654067.82999999996</v>
      </c>
      <c r="M42" s="17">
        <f>[1]Аналитикам!M111</f>
        <v>5150</v>
      </c>
      <c r="N42" s="16">
        <f>[1]Аналитикам!N111</f>
        <v>12838</v>
      </c>
      <c r="O42" s="16">
        <f>[1]Аналитикам!O111</f>
        <v>1616737.57</v>
      </c>
      <c r="P42" s="83"/>
      <c r="Q42" s="85"/>
      <c r="R42" s="85"/>
      <c r="S42" s="85"/>
      <c r="T42" s="85"/>
      <c r="U42" s="85"/>
      <c r="V42" s="85"/>
      <c r="W42" s="67"/>
      <c r="X42" s="85"/>
      <c r="Y42" s="85"/>
      <c r="Z42" s="85"/>
      <c r="AX42" s="5"/>
      <c r="AY42" s="5"/>
      <c r="AZ42" s="5"/>
      <c r="BA42" s="5"/>
      <c r="BB42" s="5"/>
      <c r="BC42" s="5"/>
      <c r="BD42" s="5"/>
      <c r="BE42" s="5"/>
      <c r="BF42" s="5"/>
      <c r="BG42" s="5"/>
      <c r="BH42" s="5"/>
      <c r="BI42" s="5"/>
      <c r="BJ42" s="5"/>
      <c r="BK42" s="5"/>
      <c r="BL42" s="5"/>
      <c r="BM42" s="5"/>
      <c r="BN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row>
    <row r="43" spans="1:258" ht="51.75" customHeight="1" x14ac:dyDescent="0.25">
      <c r="A43" s="49"/>
      <c r="B43" s="50"/>
      <c r="C43" s="53"/>
      <c r="D43" s="53"/>
      <c r="E43" s="62"/>
      <c r="F43" s="18" t="s">
        <v>39</v>
      </c>
      <c r="G43" s="8">
        <f>[1]Аналитикам!G112</f>
        <v>0</v>
      </c>
      <c r="H43" s="14">
        <f>[1]Аналитикам!H112</f>
        <v>0</v>
      </c>
      <c r="I43" s="14">
        <f>[1]Аналитикам!I112</f>
        <v>0</v>
      </c>
      <c r="J43" s="14">
        <f>[1]Аналитикам!J112</f>
        <v>0</v>
      </c>
      <c r="K43" s="17">
        <f>[1]Аналитикам!K112</f>
        <v>0</v>
      </c>
      <c r="L43" s="17">
        <f>[1]Аналитикам!L112</f>
        <v>0</v>
      </c>
      <c r="M43" s="17">
        <f>[1]Аналитикам!M112</f>
        <v>0</v>
      </c>
      <c r="N43" s="16">
        <f>[1]Аналитикам!N112</f>
        <v>0</v>
      </c>
      <c r="O43" s="16">
        <f>[1]Аналитикам!O112</f>
        <v>0</v>
      </c>
      <c r="P43" s="83"/>
      <c r="Q43" s="85"/>
      <c r="R43" s="85"/>
      <c r="S43" s="85"/>
      <c r="T43" s="85"/>
      <c r="U43" s="85"/>
      <c r="V43" s="85"/>
      <c r="W43" s="67"/>
      <c r="X43" s="85"/>
      <c r="Y43" s="85"/>
      <c r="Z43" s="85"/>
      <c r="AX43" s="5"/>
      <c r="AY43" s="5"/>
      <c r="AZ43" s="5"/>
      <c r="BA43" s="5"/>
      <c r="BB43" s="5"/>
      <c r="BC43" s="5"/>
      <c r="BD43" s="5"/>
      <c r="BE43" s="5"/>
      <c r="BF43" s="5"/>
      <c r="BG43" s="5"/>
      <c r="BH43" s="5"/>
      <c r="BI43" s="5"/>
      <c r="BJ43" s="5"/>
      <c r="BK43" s="5"/>
      <c r="BL43" s="5"/>
      <c r="BM43" s="5"/>
      <c r="BN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row>
    <row r="44" spans="1:258" ht="45.75" customHeight="1" x14ac:dyDescent="0.25">
      <c r="A44" s="49" t="s">
        <v>41</v>
      </c>
      <c r="B44" s="50" t="s">
        <v>44</v>
      </c>
      <c r="C44" s="51">
        <v>2020</v>
      </c>
      <c r="D44" s="51">
        <v>2027</v>
      </c>
      <c r="E44" s="62" t="s">
        <v>71</v>
      </c>
      <c r="F44" s="22" t="s">
        <v>34</v>
      </c>
      <c r="G44" s="8">
        <f>[1]Аналитикам!G113</f>
        <v>9174667.8399999999</v>
      </c>
      <c r="H44" s="16">
        <f>[1]Аналитикам!H113</f>
        <v>1110847.7</v>
      </c>
      <c r="I44" s="16">
        <f>[1]Аналитикам!I113</f>
        <v>1161108.08</v>
      </c>
      <c r="J44" s="16">
        <f>[1]Аналитикам!J113</f>
        <v>1084128.28</v>
      </c>
      <c r="K44" s="17">
        <f>[1]Аналитикам!K113</f>
        <v>1368984.11</v>
      </c>
      <c r="L44" s="17">
        <f>[1]Аналитикам!L113</f>
        <v>1348395.91</v>
      </c>
      <c r="M44" s="17">
        <f>[1]Аналитикам!M113</f>
        <v>1550601.88</v>
      </c>
      <c r="N44" s="16">
        <f>[1]Аналитикам!N113</f>
        <v>1550601.88</v>
      </c>
      <c r="O44" s="16">
        <f>[1]Аналитикам!O113</f>
        <v>0</v>
      </c>
      <c r="P44" s="57"/>
      <c r="Q44" s="86"/>
      <c r="R44" s="67"/>
      <c r="S44" s="67"/>
      <c r="T44" s="67"/>
      <c r="U44" s="67"/>
      <c r="V44" s="67"/>
      <c r="W44" s="67"/>
      <c r="X44" s="67"/>
      <c r="Y44" s="67"/>
      <c r="Z44" s="67"/>
      <c r="AX44" s="5"/>
      <c r="AY44" s="5"/>
      <c r="AZ44" s="5"/>
      <c r="BA44" s="5"/>
      <c r="BB44" s="5"/>
      <c r="BC44" s="5"/>
      <c r="BD44" s="5"/>
      <c r="BE44" s="5"/>
      <c r="BF44" s="5"/>
      <c r="BG44" s="5"/>
      <c r="BH44" s="5"/>
      <c r="BI44" s="5"/>
      <c r="BJ44" s="5"/>
      <c r="BK44" s="5"/>
      <c r="BL44" s="5"/>
      <c r="BM44" s="5"/>
      <c r="BN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row>
    <row r="45" spans="1:258" ht="33.75" customHeight="1" x14ac:dyDescent="0.25">
      <c r="A45" s="49"/>
      <c r="B45" s="50"/>
      <c r="C45" s="52"/>
      <c r="D45" s="52"/>
      <c r="E45" s="62"/>
      <c r="F45" s="7" t="s">
        <v>38</v>
      </c>
      <c r="G45" s="8">
        <f>[1]Аналитикам!G114</f>
        <v>6460660.0099999998</v>
      </c>
      <c r="H45" s="16">
        <f>[1]Аналитикам!H114</f>
        <v>728543.08</v>
      </c>
      <c r="I45" s="16">
        <f>[1]Аналитикам!I114</f>
        <v>717909.17</v>
      </c>
      <c r="J45" s="16">
        <f>[1]Аналитикам!J114</f>
        <v>666029.57999999996</v>
      </c>
      <c r="K45" s="17">
        <f>[1]Аналитикам!K114</f>
        <v>752178.09</v>
      </c>
      <c r="L45" s="17">
        <f>[1]Аналитикам!L114</f>
        <v>494796.33</v>
      </c>
      <c r="M45" s="17">
        <f>[1]Аналитикам!M114</f>
        <v>1550601.88</v>
      </c>
      <c r="N45" s="16">
        <f>[1]Аналитикам!N114</f>
        <v>1550601.88</v>
      </c>
      <c r="O45" s="16">
        <f>[1]Аналитикам!O114</f>
        <v>0</v>
      </c>
      <c r="P45" s="57"/>
      <c r="Q45" s="86"/>
      <c r="R45" s="67"/>
      <c r="S45" s="67"/>
      <c r="T45" s="67"/>
      <c r="U45" s="67"/>
      <c r="V45" s="67"/>
      <c r="W45" s="67"/>
      <c r="X45" s="67"/>
      <c r="Y45" s="67"/>
      <c r="Z45" s="67"/>
      <c r="AX45" s="5"/>
      <c r="AY45" s="5"/>
      <c r="AZ45" s="5"/>
      <c r="BA45" s="5"/>
      <c r="BB45" s="5"/>
      <c r="BC45" s="5"/>
      <c r="BD45" s="5"/>
      <c r="BE45" s="5"/>
      <c r="BF45" s="5"/>
      <c r="BG45" s="5"/>
      <c r="BH45" s="5"/>
      <c r="BI45" s="5"/>
      <c r="BJ45" s="5"/>
      <c r="BK45" s="5"/>
      <c r="BL45" s="5"/>
      <c r="BM45" s="5"/>
      <c r="BN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row>
    <row r="46" spans="1:258" ht="51.75" customHeight="1" x14ac:dyDescent="0.25">
      <c r="A46" s="49"/>
      <c r="B46" s="50"/>
      <c r="C46" s="53"/>
      <c r="D46" s="53"/>
      <c r="E46" s="62"/>
      <c r="F46" s="7" t="s">
        <v>39</v>
      </c>
      <c r="G46" s="8">
        <f>[1]Аналитикам!G115</f>
        <v>2714007.83</v>
      </c>
      <c r="H46" s="16">
        <f>[1]Аналитикам!H115</f>
        <v>382304.62</v>
      </c>
      <c r="I46" s="16">
        <f>[1]Аналитикам!I115</f>
        <v>443198.91</v>
      </c>
      <c r="J46" s="16">
        <f>[1]Аналитикам!J115</f>
        <v>418098.7</v>
      </c>
      <c r="K46" s="17">
        <f>[1]Аналитикам!K115</f>
        <v>616806.02</v>
      </c>
      <c r="L46" s="17">
        <f>[1]Аналитикам!L115</f>
        <v>853599.58</v>
      </c>
      <c r="M46" s="17">
        <f>[1]Аналитикам!M115</f>
        <v>0</v>
      </c>
      <c r="N46" s="16">
        <f>[1]Аналитикам!N115</f>
        <v>0</v>
      </c>
      <c r="O46" s="16">
        <f>[1]Аналитикам!O115</f>
        <v>0</v>
      </c>
      <c r="P46" s="84"/>
      <c r="Q46" s="87"/>
      <c r="R46" s="68"/>
      <c r="S46" s="68"/>
      <c r="T46" s="68"/>
      <c r="U46" s="68"/>
      <c r="V46" s="68"/>
      <c r="W46" s="68"/>
      <c r="X46" s="68"/>
      <c r="Y46" s="68"/>
      <c r="Z46" s="68"/>
      <c r="AX46" s="5"/>
      <c r="AY46" s="5"/>
      <c r="AZ46" s="5"/>
      <c r="BA46" s="5"/>
      <c r="BB46" s="5"/>
      <c r="BC46" s="5"/>
      <c r="BD46" s="5"/>
      <c r="BE46" s="5"/>
      <c r="BF46" s="5"/>
      <c r="BG46" s="5"/>
      <c r="BH46" s="5"/>
      <c r="BI46" s="5"/>
      <c r="BJ46" s="5"/>
      <c r="BK46" s="5"/>
      <c r="BL46" s="5"/>
      <c r="BM46" s="5"/>
      <c r="BN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row>
    <row r="47" spans="1:258" ht="39.75" customHeight="1" x14ac:dyDescent="0.25">
      <c r="A47" s="66" t="s">
        <v>72</v>
      </c>
      <c r="B47" s="112" t="s">
        <v>73</v>
      </c>
      <c r="C47" s="51">
        <v>2020</v>
      </c>
      <c r="D47" s="51">
        <v>2027</v>
      </c>
      <c r="E47" s="62" t="s">
        <v>71</v>
      </c>
      <c r="F47" s="22" t="s">
        <v>34</v>
      </c>
      <c r="G47" s="8">
        <f>[1]Аналитикам!G116</f>
        <v>1127976.8799999999</v>
      </c>
      <c r="H47" s="16">
        <f>[1]Аналитикам!H116</f>
        <v>279262.90000000002</v>
      </c>
      <c r="I47" s="16">
        <f>[1]Аналитикам!I116</f>
        <v>442251.98</v>
      </c>
      <c r="J47" s="16">
        <f>[1]Аналитикам!J116</f>
        <v>650</v>
      </c>
      <c r="K47" s="17">
        <f>[1]Аналитикам!K116</f>
        <v>52187</v>
      </c>
      <c r="L47" s="17">
        <f>[1]Аналитикам!L116</f>
        <v>353625</v>
      </c>
      <c r="M47" s="17">
        <f>[1]Аналитикам!M116</f>
        <v>0</v>
      </c>
      <c r="N47" s="16">
        <f>[1]Аналитикам!N116</f>
        <v>0</v>
      </c>
      <c r="O47" s="16">
        <f>[1]Аналитикам!O116</f>
        <v>0</v>
      </c>
      <c r="P47" s="75" t="s">
        <v>90</v>
      </c>
      <c r="Q47" s="75" t="s">
        <v>50</v>
      </c>
      <c r="R47" s="78">
        <f>SUM(S47:Z52)</f>
        <v>4862</v>
      </c>
      <c r="S47" s="75">
        <v>110</v>
      </c>
      <c r="T47" s="75">
        <v>373</v>
      </c>
      <c r="U47" s="75">
        <v>375</v>
      </c>
      <c r="V47" s="75">
        <v>739</v>
      </c>
      <c r="W47" s="75">
        <v>1000</v>
      </c>
      <c r="X47" s="75">
        <v>750</v>
      </c>
      <c r="Y47" s="75">
        <v>755</v>
      </c>
      <c r="Z47" s="75">
        <v>760</v>
      </c>
      <c r="AX47" s="5"/>
      <c r="AY47" s="5"/>
      <c r="AZ47" s="5"/>
      <c r="BA47" s="5"/>
      <c r="BB47" s="5"/>
      <c r="BC47" s="5"/>
      <c r="BD47" s="5"/>
      <c r="BE47" s="5"/>
      <c r="BF47" s="5"/>
      <c r="BG47" s="5"/>
      <c r="BH47" s="5"/>
      <c r="BI47" s="5"/>
      <c r="BJ47" s="5"/>
      <c r="BK47" s="5"/>
      <c r="BL47" s="5"/>
      <c r="BM47" s="5"/>
      <c r="BN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row>
    <row r="48" spans="1:258" ht="32.25" customHeight="1" x14ac:dyDescent="0.25">
      <c r="A48" s="88"/>
      <c r="B48" s="113"/>
      <c r="C48" s="67"/>
      <c r="D48" s="67"/>
      <c r="E48" s="62"/>
      <c r="F48" s="7" t="s">
        <v>38</v>
      </c>
      <c r="G48" s="8">
        <f>[1]Аналитикам!G117</f>
        <v>1127976.8799999999</v>
      </c>
      <c r="H48" s="16">
        <f>[1]Аналитикам!H117</f>
        <v>279262.90000000002</v>
      </c>
      <c r="I48" s="16">
        <f>[1]Аналитикам!I117</f>
        <v>442251.98</v>
      </c>
      <c r="J48" s="16">
        <f>[1]Аналитикам!J117</f>
        <v>650</v>
      </c>
      <c r="K48" s="17">
        <f>[1]Аналитикам!K117</f>
        <v>52187</v>
      </c>
      <c r="L48" s="17">
        <f>[1]Аналитикам!L117</f>
        <v>353625</v>
      </c>
      <c r="M48" s="17">
        <f>[1]Аналитикам!M117</f>
        <v>0</v>
      </c>
      <c r="N48" s="17">
        <f>[1]Аналитикам!N117</f>
        <v>0</v>
      </c>
      <c r="O48" s="16">
        <f>[1]Аналитикам!O117</f>
        <v>0</v>
      </c>
      <c r="P48" s="76"/>
      <c r="Q48" s="76"/>
      <c r="R48" s="79"/>
      <c r="S48" s="76"/>
      <c r="T48" s="76"/>
      <c r="U48" s="76"/>
      <c r="V48" s="76"/>
      <c r="W48" s="76"/>
      <c r="X48" s="76"/>
      <c r="Y48" s="76"/>
      <c r="Z48" s="76"/>
      <c r="AX48" s="5"/>
      <c r="AY48" s="5"/>
      <c r="AZ48" s="5"/>
      <c r="BA48" s="5"/>
      <c r="BB48" s="5"/>
      <c r="BC48" s="5"/>
      <c r="BD48" s="5"/>
      <c r="BE48" s="5"/>
      <c r="BF48" s="5"/>
      <c r="BG48" s="5"/>
      <c r="BH48" s="5"/>
      <c r="BI48" s="5"/>
      <c r="BJ48" s="5"/>
      <c r="BK48" s="5"/>
      <c r="BL48" s="5"/>
      <c r="BM48" s="5"/>
      <c r="BN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row>
    <row r="49" spans="1:258" ht="51.75" customHeight="1" x14ac:dyDescent="0.25">
      <c r="A49" s="89"/>
      <c r="B49" s="114"/>
      <c r="C49" s="68"/>
      <c r="D49" s="68"/>
      <c r="E49" s="62"/>
      <c r="F49" s="7" t="s">
        <v>39</v>
      </c>
      <c r="G49" s="8">
        <f>[1]Аналитикам!G118</f>
        <v>0</v>
      </c>
      <c r="H49" s="16">
        <f>[1]Аналитикам!H118</f>
        <v>0</v>
      </c>
      <c r="I49" s="16">
        <f>[1]Аналитикам!I118</f>
        <v>0</v>
      </c>
      <c r="J49" s="16">
        <f>[1]Аналитикам!J118</f>
        <v>0</v>
      </c>
      <c r="K49" s="17">
        <f>[1]Аналитикам!K118</f>
        <v>0</v>
      </c>
      <c r="L49" s="17">
        <f>[1]Аналитикам!L118</f>
        <v>0</v>
      </c>
      <c r="M49" s="17">
        <f>[1]Аналитикам!M118</f>
        <v>0</v>
      </c>
      <c r="N49" s="16">
        <f>[1]Аналитикам!N118</f>
        <v>0</v>
      </c>
      <c r="O49" s="16">
        <f>[1]Аналитикам!O118</f>
        <v>0</v>
      </c>
      <c r="P49" s="76"/>
      <c r="Q49" s="76"/>
      <c r="R49" s="79"/>
      <c r="S49" s="76"/>
      <c r="T49" s="76"/>
      <c r="U49" s="76"/>
      <c r="V49" s="76"/>
      <c r="W49" s="76"/>
      <c r="X49" s="76"/>
      <c r="Y49" s="76"/>
      <c r="Z49" s="76"/>
      <c r="AX49" s="5"/>
      <c r="AY49" s="5"/>
      <c r="AZ49" s="5"/>
      <c r="BA49" s="5"/>
      <c r="BB49" s="5"/>
      <c r="BC49" s="5"/>
      <c r="BD49" s="5"/>
      <c r="BE49" s="5"/>
      <c r="BF49" s="5"/>
      <c r="BG49" s="5"/>
      <c r="BH49" s="5"/>
      <c r="BI49" s="5"/>
      <c r="BJ49" s="5"/>
      <c r="BK49" s="5"/>
      <c r="BL49" s="5"/>
      <c r="BM49" s="5"/>
      <c r="BN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row>
    <row r="50" spans="1:258" ht="33.75" customHeight="1" x14ac:dyDescent="0.25">
      <c r="A50" s="66" t="s">
        <v>74</v>
      </c>
      <c r="B50" s="112" t="s">
        <v>75</v>
      </c>
      <c r="C50" s="51">
        <v>2020</v>
      </c>
      <c r="D50" s="51">
        <v>2027</v>
      </c>
      <c r="E50" s="62" t="s">
        <v>71</v>
      </c>
      <c r="F50" s="22" t="s">
        <v>34</v>
      </c>
      <c r="G50" s="8">
        <f>[1]Аналитикам!G119</f>
        <v>280008.53000000003</v>
      </c>
      <c r="H50" s="16">
        <f>[1]Аналитикам!H119</f>
        <v>46615.3</v>
      </c>
      <c r="I50" s="16">
        <f>[1]Аналитикам!I119</f>
        <v>29052</v>
      </c>
      <c r="J50" s="16">
        <f>[1]Аналитикам!J119</f>
        <v>37021.06</v>
      </c>
      <c r="K50" s="17">
        <f>[1]Аналитикам!K119</f>
        <v>85338</v>
      </c>
      <c r="L50" s="17">
        <f>[1]Аналитикам!L119</f>
        <v>81982.17</v>
      </c>
      <c r="M50" s="17">
        <f>[1]Аналитикам!M119</f>
        <v>0</v>
      </c>
      <c r="N50" s="17">
        <f>[1]Аналитикам!N119</f>
        <v>0</v>
      </c>
      <c r="O50" s="16">
        <f>[1]Аналитикам!O119</f>
        <v>0</v>
      </c>
      <c r="P50" s="76"/>
      <c r="Q50" s="76"/>
      <c r="R50" s="79"/>
      <c r="S50" s="76"/>
      <c r="T50" s="76"/>
      <c r="U50" s="76"/>
      <c r="V50" s="76"/>
      <c r="W50" s="76"/>
      <c r="X50" s="76"/>
      <c r="Y50" s="76"/>
      <c r="Z50" s="76"/>
      <c r="AX50" s="5"/>
      <c r="AY50" s="5"/>
      <c r="AZ50" s="5"/>
      <c r="BA50" s="5"/>
      <c r="BB50" s="5"/>
      <c r="BC50" s="5"/>
      <c r="BD50" s="5"/>
      <c r="BE50" s="5"/>
      <c r="BF50" s="5"/>
      <c r="BG50" s="5"/>
      <c r="BH50" s="5"/>
      <c r="BI50" s="5"/>
      <c r="BJ50" s="5"/>
      <c r="BK50" s="5"/>
      <c r="BL50" s="5"/>
      <c r="BM50" s="5"/>
      <c r="BN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row>
    <row r="51" spans="1:258" ht="33.75" customHeight="1" x14ac:dyDescent="0.25">
      <c r="A51" s="88"/>
      <c r="B51" s="113"/>
      <c r="C51" s="115"/>
      <c r="D51" s="115"/>
      <c r="E51" s="62"/>
      <c r="F51" s="7" t="s">
        <v>38</v>
      </c>
      <c r="G51" s="8">
        <f>[1]Аналитикам!G120</f>
        <v>280008.53000000003</v>
      </c>
      <c r="H51" s="16">
        <f>[1]Аналитикам!H120</f>
        <v>46615.3</v>
      </c>
      <c r="I51" s="16">
        <f>[1]Аналитикам!I120</f>
        <v>29052</v>
      </c>
      <c r="J51" s="16">
        <f>[1]Аналитикам!J120</f>
        <v>37021.06</v>
      </c>
      <c r="K51" s="17">
        <f>[1]Аналитикам!K120</f>
        <v>85338</v>
      </c>
      <c r="L51" s="17">
        <f>[1]Аналитикам!L120</f>
        <v>81982.17</v>
      </c>
      <c r="M51" s="17">
        <f>[1]Аналитикам!M120</f>
        <v>0</v>
      </c>
      <c r="N51" s="16">
        <f>[1]Аналитикам!N120</f>
        <v>0</v>
      </c>
      <c r="O51" s="16">
        <f>[1]Аналитикам!O120</f>
        <v>0</v>
      </c>
      <c r="P51" s="76"/>
      <c r="Q51" s="76"/>
      <c r="R51" s="79"/>
      <c r="S51" s="76"/>
      <c r="T51" s="76"/>
      <c r="U51" s="76"/>
      <c r="V51" s="76"/>
      <c r="W51" s="76"/>
      <c r="X51" s="76"/>
      <c r="Y51" s="76"/>
      <c r="Z51" s="76"/>
      <c r="AX51" s="5"/>
      <c r="AY51" s="5"/>
      <c r="AZ51" s="5"/>
      <c r="BA51" s="5"/>
      <c r="BB51" s="5"/>
      <c r="BC51" s="5"/>
      <c r="BD51" s="5"/>
      <c r="BE51" s="5"/>
      <c r="BF51" s="5"/>
      <c r="BG51" s="5"/>
      <c r="BH51" s="5"/>
      <c r="BI51" s="5"/>
      <c r="BJ51" s="5"/>
      <c r="BK51" s="5"/>
      <c r="BL51" s="5"/>
      <c r="BM51" s="5"/>
      <c r="BN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row>
    <row r="52" spans="1:258" ht="51.75" customHeight="1" x14ac:dyDescent="0.25">
      <c r="A52" s="89"/>
      <c r="B52" s="114"/>
      <c r="C52" s="116"/>
      <c r="D52" s="116"/>
      <c r="E52" s="62"/>
      <c r="F52" s="7" t="s">
        <v>39</v>
      </c>
      <c r="G52" s="8">
        <f>[1]Аналитикам!G121</f>
        <v>0</v>
      </c>
      <c r="H52" s="16">
        <f>[1]Аналитикам!H121</f>
        <v>0</v>
      </c>
      <c r="I52" s="16">
        <f>[1]Аналитикам!I121</f>
        <v>0</v>
      </c>
      <c r="J52" s="16">
        <f>[1]Аналитикам!J121</f>
        <v>0</v>
      </c>
      <c r="K52" s="17">
        <f>[1]Аналитикам!K121</f>
        <v>0</v>
      </c>
      <c r="L52" s="17">
        <f>[1]Аналитикам!L121</f>
        <v>0</v>
      </c>
      <c r="M52" s="17">
        <f>[1]Аналитикам!M121</f>
        <v>0</v>
      </c>
      <c r="N52" s="16">
        <f>[1]Аналитикам!N121</f>
        <v>0</v>
      </c>
      <c r="O52" s="16">
        <f>[1]Аналитикам!O121</f>
        <v>0</v>
      </c>
      <c r="P52" s="77"/>
      <c r="Q52" s="77"/>
      <c r="R52" s="80"/>
      <c r="S52" s="77"/>
      <c r="T52" s="77"/>
      <c r="U52" s="77"/>
      <c r="V52" s="77"/>
      <c r="W52" s="77"/>
      <c r="X52" s="77"/>
      <c r="Y52" s="77"/>
      <c r="Z52" s="77"/>
      <c r="AX52" s="5"/>
      <c r="AY52" s="5"/>
      <c r="AZ52" s="5"/>
      <c r="BA52" s="5"/>
      <c r="BB52" s="5"/>
      <c r="BC52" s="5"/>
      <c r="BD52" s="5"/>
      <c r="BE52" s="5"/>
      <c r="BF52" s="5"/>
      <c r="BG52" s="5"/>
      <c r="BH52" s="5"/>
      <c r="BI52" s="5"/>
      <c r="BJ52" s="5"/>
      <c r="BK52" s="5"/>
      <c r="BL52" s="5"/>
      <c r="BM52" s="5"/>
      <c r="BN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row>
    <row r="53" spans="1:258" ht="33.75" customHeight="1" x14ac:dyDescent="0.25">
      <c r="A53" s="66" t="s">
        <v>76</v>
      </c>
      <c r="B53" s="69" t="s">
        <v>77</v>
      </c>
      <c r="C53" s="45">
        <v>2022</v>
      </c>
      <c r="D53" s="45">
        <v>2027</v>
      </c>
      <c r="E53" s="62" t="s">
        <v>71</v>
      </c>
      <c r="F53" s="19" t="s">
        <v>34</v>
      </c>
      <c r="G53" s="8">
        <f>[1]Аналитикам!G122</f>
        <v>0</v>
      </c>
      <c r="H53" s="20">
        <f>[1]Аналитикам!H122</f>
        <v>0</v>
      </c>
      <c r="I53" s="20">
        <f>[1]Аналитикам!I122</f>
        <v>0</v>
      </c>
      <c r="J53" s="20">
        <f>[1]Аналитикам!J122</f>
        <v>0</v>
      </c>
      <c r="K53" s="17">
        <f>[1]Аналитикам!K122</f>
        <v>0</v>
      </c>
      <c r="L53" s="17">
        <f>[1]Аналитикам!L122</f>
        <v>0</v>
      </c>
      <c r="M53" s="17">
        <f>[1]Аналитикам!M122</f>
        <v>0</v>
      </c>
      <c r="N53" s="16">
        <f>[1]Аналитикам!N122</f>
        <v>0</v>
      </c>
      <c r="O53" s="16">
        <f>[1]Аналитикам!O122</f>
        <v>0</v>
      </c>
      <c r="P53" s="75" t="s">
        <v>90</v>
      </c>
      <c r="Q53" s="75" t="s">
        <v>50</v>
      </c>
      <c r="R53" s="75">
        <f>SUM(S53:Z55)</f>
        <v>4862</v>
      </c>
      <c r="S53" s="75">
        <v>110</v>
      </c>
      <c r="T53" s="75">
        <v>373</v>
      </c>
      <c r="U53" s="75">
        <v>375</v>
      </c>
      <c r="V53" s="75">
        <v>739</v>
      </c>
      <c r="W53" s="75">
        <v>1000</v>
      </c>
      <c r="X53" s="75">
        <v>750</v>
      </c>
      <c r="Y53" s="75">
        <v>755</v>
      </c>
      <c r="Z53" s="75">
        <v>760</v>
      </c>
      <c r="AX53" s="5"/>
      <c r="AY53" s="5"/>
      <c r="AZ53" s="5"/>
      <c r="BA53" s="5"/>
      <c r="BB53" s="5"/>
      <c r="BC53" s="5"/>
      <c r="BD53" s="5"/>
      <c r="BE53" s="5"/>
      <c r="BF53" s="5"/>
      <c r="BG53" s="5"/>
      <c r="BH53" s="5"/>
      <c r="BI53" s="5"/>
      <c r="BJ53" s="5"/>
      <c r="BK53" s="5"/>
      <c r="BL53" s="5"/>
      <c r="BM53" s="5"/>
      <c r="BN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row>
    <row r="54" spans="1:258" ht="29.25" customHeight="1" x14ac:dyDescent="0.25">
      <c r="A54" s="67"/>
      <c r="B54" s="70"/>
      <c r="C54" s="45"/>
      <c r="D54" s="45"/>
      <c r="E54" s="62"/>
      <c r="F54" s="7" t="s">
        <v>38</v>
      </c>
      <c r="G54" s="8">
        <f>[1]Аналитикам!G123</f>
        <v>0</v>
      </c>
      <c r="H54" s="20">
        <f>[1]Аналитикам!H123</f>
        <v>0</v>
      </c>
      <c r="I54" s="20">
        <f>[1]Аналитикам!I123</f>
        <v>0</v>
      </c>
      <c r="J54" s="20">
        <f>[1]Аналитикам!J123</f>
        <v>0</v>
      </c>
      <c r="K54" s="17">
        <f>[1]Аналитикам!K123</f>
        <v>0</v>
      </c>
      <c r="L54" s="17">
        <f>[1]Аналитикам!L123</f>
        <v>0</v>
      </c>
      <c r="M54" s="17">
        <f>[1]Аналитикам!M123</f>
        <v>0</v>
      </c>
      <c r="N54" s="16">
        <f>[1]Аналитикам!N123</f>
        <v>0</v>
      </c>
      <c r="O54" s="16">
        <f>[1]Аналитикам!O123</f>
        <v>0</v>
      </c>
      <c r="P54" s="67"/>
      <c r="Q54" s="67"/>
      <c r="R54" s="67"/>
      <c r="S54" s="67"/>
      <c r="T54" s="67"/>
      <c r="U54" s="67"/>
      <c r="V54" s="67"/>
      <c r="W54" s="67"/>
      <c r="X54" s="67"/>
      <c r="Y54" s="67"/>
      <c r="Z54" s="67"/>
      <c r="AX54" s="5"/>
      <c r="AY54" s="5"/>
      <c r="AZ54" s="5"/>
      <c r="BA54" s="5"/>
      <c r="BB54" s="5"/>
      <c r="BC54" s="5"/>
      <c r="BD54" s="5"/>
      <c r="BE54" s="5"/>
      <c r="BF54" s="5"/>
      <c r="BG54" s="5"/>
      <c r="BH54" s="5"/>
      <c r="BI54" s="5"/>
      <c r="BJ54" s="5"/>
      <c r="BK54" s="5"/>
      <c r="BL54" s="5"/>
      <c r="BM54" s="5"/>
      <c r="BN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row>
    <row r="55" spans="1:258" ht="51.75" customHeight="1" x14ac:dyDescent="0.25">
      <c r="A55" s="68"/>
      <c r="B55" s="71"/>
      <c r="C55" s="45"/>
      <c r="D55" s="45"/>
      <c r="E55" s="62"/>
      <c r="F55" s="7" t="s">
        <v>39</v>
      </c>
      <c r="G55" s="8">
        <f>[1]Аналитикам!G124</f>
        <v>0</v>
      </c>
      <c r="H55" s="20">
        <f>[1]Аналитикам!H124</f>
        <v>0</v>
      </c>
      <c r="I55" s="20">
        <f>[1]Аналитикам!I124</f>
        <v>0</v>
      </c>
      <c r="J55" s="20">
        <f>[1]Аналитикам!J124</f>
        <v>0</v>
      </c>
      <c r="K55" s="17">
        <f>[1]Аналитикам!K124</f>
        <v>0</v>
      </c>
      <c r="L55" s="17">
        <f>[1]Аналитикам!L124</f>
        <v>0</v>
      </c>
      <c r="M55" s="17">
        <f>[1]Аналитикам!M124</f>
        <v>0</v>
      </c>
      <c r="N55" s="16">
        <f>[1]Аналитикам!N124</f>
        <v>0</v>
      </c>
      <c r="O55" s="16">
        <f>[1]Аналитикам!O124</f>
        <v>0</v>
      </c>
      <c r="P55" s="68"/>
      <c r="Q55" s="68"/>
      <c r="R55" s="68"/>
      <c r="S55" s="68"/>
      <c r="T55" s="68"/>
      <c r="U55" s="68"/>
      <c r="V55" s="68"/>
      <c r="W55" s="68"/>
      <c r="X55" s="68"/>
      <c r="Y55" s="68"/>
      <c r="Z55" s="68"/>
      <c r="AX55" s="5"/>
      <c r="AY55" s="5"/>
      <c r="AZ55" s="5"/>
      <c r="BA55" s="5"/>
      <c r="BB55" s="5"/>
      <c r="BC55" s="5"/>
      <c r="BD55" s="5"/>
      <c r="BE55" s="5"/>
      <c r="BF55" s="5"/>
      <c r="BG55" s="5"/>
      <c r="BH55" s="5"/>
      <c r="BI55" s="5"/>
      <c r="BJ55" s="5"/>
      <c r="BK55" s="5"/>
      <c r="BL55" s="5"/>
      <c r="BM55" s="5"/>
      <c r="BN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row>
    <row r="56" spans="1:258" ht="150.75" customHeight="1" x14ac:dyDescent="0.25">
      <c r="A56" s="110" t="s">
        <v>91</v>
      </c>
      <c r="B56" s="110"/>
      <c r="C56" s="28">
        <v>2020</v>
      </c>
      <c r="D56" s="28">
        <v>2027</v>
      </c>
      <c r="E56" s="29" t="s">
        <v>36</v>
      </c>
      <c r="F56" s="29" t="s">
        <v>36</v>
      </c>
      <c r="G56" s="30" t="s">
        <v>36</v>
      </c>
      <c r="H56" s="30" t="s">
        <v>36</v>
      </c>
      <c r="I56" s="30" t="s">
        <v>36</v>
      </c>
      <c r="J56" s="30" t="s">
        <v>36</v>
      </c>
      <c r="K56" s="30" t="s">
        <v>36</v>
      </c>
      <c r="L56" s="30" t="s">
        <v>36</v>
      </c>
      <c r="M56" s="30" t="s">
        <v>36</v>
      </c>
      <c r="N56" s="30" t="s">
        <v>36</v>
      </c>
      <c r="O56" s="30" t="s">
        <v>36</v>
      </c>
      <c r="P56" s="26" t="s">
        <v>36</v>
      </c>
      <c r="Q56" s="27" t="s">
        <v>36</v>
      </c>
      <c r="R56" s="27" t="s">
        <v>36</v>
      </c>
      <c r="S56" s="27" t="s">
        <v>36</v>
      </c>
      <c r="T56" s="27" t="s">
        <v>36</v>
      </c>
      <c r="U56" s="27" t="s">
        <v>36</v>
      </c>
      <c r="V56" s="27" t="s">
        <v>36</v>
      </c>
      <c r="W56" s="27" t="s">
        <v>36</v>
      </c>
      <c r="X56" s="27" t="s">
        <v>36</v>
      </c>
      <c r="Y56" s="27" t="s">
        <v>36</v>
      </c>
      <c r="Z56" s="27" t="s">
        <v>36</v>
      </c>
      <c r="AX56" s="5"/>
      <c r="AY56" s="5"/>
      <c r="AZ56" s="5"/>
      <c r="BA56" s="5"/>
      <c r="BB56" s="5"/>
      <c r="BC56" s="5"/>
      <c r="BD56" s="5"/>
      <c r="BE56" s="5"/>
      <c r="BF56" s="5"/>
      <c r="BG56" s="5"/>
      <c r="BH56" s="5"/>
      <c r="BI56" s="5"/>
      <c r="BJ56" s="5"/>
      <c r="BK56" s="5"/>
      <c r="BL56" s="5"/>
      <c r="BM56" s="5"/>
      <c r="BN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row>
    <row r="57" spans="1:258" ht="135.75" customHeight="1" x14ac:dyDescent="0.25">
      <c r="A57" s="110" t="s">
        <v>92</v>
      </c>
      <c r="B57" s="111"/>
      <c r="C57" s="38">
        <v>2020</v>
      </c>
      <c r="D57" s="38">
        <v>2027</v>
      </c>
      <c r="E57" s="39" t="s">
        <v>36</v>
      </c>
      <c r="F57" s="31" t="s">
        <v>36</v>
      </c>
      <c r="G57" s="32" t="s">
        <v>36</v>
      </c>
      <c r="H57" s="32" t="s">
        <v>36</v>
      </c>
      <c r="I57" s="32" t="s">
        <v>36</v>
      </c>
      <c r="J57" s="32" t="s">
        <v>36</v>
      </c>
      <c r="K57" s="32" t="s">
        <v>36</v>
      </c>
      <c r="L57" s="32" t="s">
        <v>36</v>
      </c>
      <c r="M57" s="32" t="s">
        <v>36</v>
      </c>
      <c r="N57" s="32" t="s">
        <v>36</v>
      </c>
      <c r="O57" s="32" t="s">
        <v>36</v>
      </c>
      <c r="P57" s="26" t="s">
        <v>36</v>
      </c>
      <c r="Q57" s="27" t="s">
        <v>36</v>
      </c>
      <c r="R57" s="27" t="s">
        <v>36</v>
      </c>
      <c r="S57" s="27" t="s">
        <v>36</v>
      </c>
      <c r="T57" s="27" t="s">
        <v>36</v>
      </c>
      <c r="U57" s="27" t="s">
        <v>36</v>
      </c>
      <c r="V57" s="27" t="s">
        <v>36</v>
      </c>
      <c r="W57" s="27" t="s">
        <v>36</v>
      </c>
      <c r="X57" s="27" t="s">
        <v>36</v>
      </c>
      <c r="Y57" s="27" t="s">
        <v>36</v>
      </c>
      <c r="Z57" s="27" t="s">
        <v>36</v>
      </c>
      <c r="AX57" s="5"/>
      <c r="AY57" s="5"/>
      <c r="AZ57" s="5"/>
      <c r="BA57" s="5"/>
      <c r="BB57" s="5"/>
      <c r="BC57" s="5"/>
      <c r="BD57" s="5"/>
      <c r="BE57" s="5"/>
      <c r="BF57" s="5"/>
      <c r="BG57" s="5"/>
      <c r="BH57" s="5"/>
      <c r="BI57" s="5"/>
      <c r="BJ57" s="5"/>
      <c r="BK57" s="5"/>
      <c r="BL57" s="5"/>
      <c r="BM57" s="5"/>
      <c r="BN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row>
    <row r="58" spans="1:258" ht="53.25" customHeight="1" x14ac:dyDescent="0.25">
      <c r="A58" s="49" t="s">
        <v>64</v>
      </c>
      <c r="B58" s="50" t="s">
        <v>111</v>
      </c>
      <c r="C58" s="51">
        <v>2020</v>
      </c>
      <c r="D58" s="51">
        <v>2027</v>
      </c>
      <c r="E58" s="62" t="s">
        <v>93</v>
      </c>
      <c r="F58" s="7" t="s">
        <v>34</v>
      </c>
      <c r="G58" s="8">
        <f>[1]Аналитикам!G320</f>
        <v>6948231.9900000002</v>
      </c>
      <c r="H58" s="33">
        <f>[1]Аналитикам!H320</f>
        <v>224671.35999999999</v>
      </c>
      <c r="I58" s="33">
        <f>[1]Аналитикам!I320</f>
        <v>0</v>
      </c>
      <c r="J58" s="33">
        <f>[1]Аналитикам!J320</f>
        <v>0</v>
      </c>
      <c r="K58" s="35">
        <f>[1]Аналитикам!K320</f>
        <v>0</v>
      </c>
      <c r="L58" s="35">
        <f>[1]Аналитикам!L320</f>
        <v>6183560.6299999999</v>
      </c>
      <c r="M58" s="35">
        <f>[1]Аналитикам!M320</f>
        <v>0</v>
      </c>
      <c r="N58" s="33">
        <f>[1]Аналитикам!N320</f>
        <v>0</v>
      </c>
      <c r="O58" s="33">
        <f>[1]Аналитикам!O320</f>
        <v>540000</v>
      </c>
      <c r="P58" s="42" t="s">
        <v>112</v>
      </c>
      <c r="Q58" s="40" t="s">
        <v>86</v>
      </c>
      <c r="R58" s="41">
        <v>100</v>
      </c>
      <c r="S58" s="41">
        <v>100</v>
      </c>
      <c r="T58" s="41">
        <v>100</v>
      </c>
      <c r="U58" s="40">
        <v>100</v>
      </c>
      <c r="V58" s="40">
        <v>100</v>
      </c>
      <c r="W58" s="40">
        <v>100</v>
      </c>
      <c r="X58" s="40">
        <v>100</v>
      </c>
      <c r="Y58" s="40">
        <v>100</v>
      </c>
      <c r="Z58" s="40">
        <v>100</v>
      </c>
      <c r="AX58" s="5"/>
      <c r="AY58" s="5"/>
      <c r="AZ58" s="5"/>
      <c r="BA58" s="5"/>
      <c r="BB58" s="5"/>
      <c r="BC58" s="5"/>
      <c r="BD58" s="5"/>
      <c r="BE58" s="5"/>
      <c r="BF58" s="5"/>
      <c r="BG58" s="5"/>
      <c r="BH58" s="5"/>
      <c r="BI58" s="5"/>
      <c r="BJ58" s="5"/>
      <c r="BK58" s="5"/>
      <c r="BL58" s="5"/>
      <c r="BM58" s="5"/>
      <c r="BN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row>
    <row r="59" spans="1:258" ht="53.25" customHeight="1" x14ac:dyDescent="0.25">
      <c r="A59" s="49"/>
      <c r="B59" s="50"/>
      <c r="C59" s="52"/>
      <c r="D59" s="52"/>
      <c r="E59" s="62"/>
      <c r="F59" s="7" t="s">
        <v>84</v>
      </c>
      <c r="G59" s="8">
        <f>[1]Аналитикам!G321</f>
        <v>1321996.67</v>
      </c>
      <c r="H59" s="8">
        <f>[1]Аналитикам!H321</f>
        <v>4661.0600000000004</v>
      </c>
      <c r="I59" s="8">
        <f>[1]Аналитикам!I321</f>
        <v>0</v>
      </c>
      <c r="J59" s="8">
        <f>[1]Аналитикам!J321</f>
        <v>0</v>
      </c>
      <c r="K59" s="36">
        <f>[1]Аналитикам!K321</f>
        <v>0</v>
      </c>
      <c r="L59" s="36">
        <f>[1]Аналитикам!L321</f>
        <v>1299335.6100000001</v>
      </c>
      <c r="M59" s="36">
        <f>[1]Аналитикам!M321</f>
        <v>0</v>
      </c>
      <c r="N59" s="8">
        <f>[1]Аналитикам!N321</f>
        <v>0</v>
      </c>
      <c r="O59" s="8">
        <f>[1]Аналитикам!O321</f>
        <v>18000</v>
      </c>
      <c r="P59" s="43" t="s">
        <v>113</v>
      </c>
      <c r="Q59" s="43" t="s">
        <v>37</v>
      </c>
      <c r="R59" s="43">
        <v>4</v>
      </c>
      <c r="S59" s="43" t="s">
        <v>36</v>
      </c>
      <c r="T59" s="43" t="s">
        <v>36</v>
      </c>
      <c r="U59" s="43" t="s">
        <v>36</v>
      </c>
      <c r="V59" s="43" t="s">
        <v>36</v>
      </c>
      <c r="W59" s="43">
        <v>4</v>
      </c>
      <c r="X59" s="43">
        <v>0</v>
      </c>
      <c r="Y59" s="43">
        <v>0</v>
      </c>
      <c r="Z59" s="43">
        <v>0</v>
      </c>
      <c r="AX59" s="5"/>
      <c r="AY59" s="5"/>
      <c r="AZ59" s="5"/>
      <c r="BA59" s="5"/>
      <c r="BB59" s="5"/>
      <c r="BC59" s="5"/>
      <c r="BD59" s="5"/>
      <c r="BE59" s="5"/>
      <c r="BF59" s="5"/>
      <c r="BG59" s="5"/>
      <c r="BH59" s="5"/>
      <c r="BI59" s="5"/>
      <c r="BJ59" s="5"/>
      <c r="BK59" s="5"/>
      <c r="BL59" s="5"/>
      <c r="BM59" s="5"/>
      <c r="BN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row>
    <row r="60" spans="1:258" ht="53.25" customHeight="1" x14ac:dyDescent="0.25">
      <c r="A60" s="49"/>
      <c r="B60" s="50"/>
      <c r="C60" s="52"/>
      <c r="D60" s="52"/>
      <c r="E60" s="54"/>
      <c r="F60" s="34" t="s">
        <v>85</v>
      </c>
      <c r="G60" s="8">
        <f>[1]Аналитикам!G322</f>
        <v>5626235.3200000003</v>
      </c>
      <c r="H60" s="8">
        <f>[1]Аналитикам!H322</f>
        <v>220010.3</v>
      </c>
      <c r="I60" s="8">
        <f>[1]Аналитикам!I322</f>
        <v>0</v>
      </c>
      <c r="J60" s="8">
        <f>[1]Аналитикам!J322</f>
        <v>0</v>
      </c>
      <c r="K60" s="36">
        <f>[1]Аналитикам!K322</f>
        <v>0</v>
      </c>
      <c r="L60" s="36">
        <f>[1]Аналитикам!L322</f>
        <v>4884225.0199999996</v>
      </c>
      <c r="M60" s="36">
        <f>[1]Аналитикам!M322</f>
        <v>0</v>
      </c>
      <c r="N60" s="8">
        <f>[1]Аналитикам!N322</f>
        <v>0</v>
      </c>
      <c r="O60" s="8">
        <f>[1]Аналитикам!O322</f>
        <v>522000</v>
      </c>
      <c r="P60" s="37" t="s">
        <v>114</v>
      </c>
      <c r="Q60" s="43" t="s">
        <v>37</v>
      </c>
      <c r="R60" s="43">
        <v>1</v>
      </c>
      <c r="S60" s="43" t="s">
        <v>36</v>
      </c>
      <c r="T60" s="43" t="s">
        <v>36</v>
      </c>
      <c r="U60" s="43" t="s">
        <v>36</v>
      </c>
      <c r="V60" s="43" t="s">
        <v>36</v>
      </c>
      <c r="W60" s="43">
        <v>1</v>
      </c>
      <c r="X60" s="43">
        <v>0</v>
      </c>
      <c r="Y60" s="43">
        <v>0</v>
      </c>
      <c r="Z60" s="43">
        <v>0</v>
      </c>
      <c r="AX60" s="5"/>
      <c r="AY60" s="5"/>
      <c r="AZ60" s="5"/>
      <c r="BA60" s="5"/>
      <c r="BB60" s="5"/>
      <c r="BC60" s="5"/>
      <c r="BD60" s="5"/>
      <c r="BE60" s="5"/>
      <c r="BF60" s="5"/>
      <c r="BG60" s="5"/>
      <c r="BH60" s="5"/>
      <c r="BI60" s="5"/>
      <c r="BJ60" s="5"/>
      <c r="BK60" s="5"/>
      <c r="BL60" s="5"/>
      <c r="BM60" s="5"/>
      <c r="BN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c r="IV60" s="5"/>
      <c r="IW60" s="5"/>
      <c r="IX60" s="5"/>
    </row>
    <row r="61" spans="1:258" ht="54.75" customHeight="1" x14ac:dyDescent="0.25">
      <c r="A61" s="66" t="s">
        <v>87</v>
      </c>
      <c r="B61" s="117" t="s">
        <v>95</v>
      </c>
      <c r="C61" s="66" t="s">
        <v>96</v>
      </c>
      <c r="D61" s="66" t="s">
        <v>97</v>
      </c>
      <c r="E61" s="120" t="s">
        <v>93</v>
      </c>
      <c r="F61" s="7" t="s">
        <v>34</v>
      </c>
      <c r="G61" s="33">
        <f>SUM(H61:O61)</f>
        <v>93387145.659999996</v>
      </c>
      <c r="H61" s="33">
        <f t="shared" ref="H61:N61" si="0">SUM(H62:H63)</f>
        <v>5090820</v>
      </c>
      <c r="I61" s="33">
        <f t="shared" si="0"/>
        <v>14463918</v>
      </c>
      <c r="J61" s="33">
        <f t="shared" si="0"/>
        <v>14913108</v>
      </c>
      <c r="K61" s="35">
        <f t="shared" si="0"/>
        <v>14301269.66</v>
      </c>
      <c r="L61" s="35">
        <f t="shared" si="0"/>
        <v>26023074</v>
      </c>
      <c r="M61" s="35">
        <f t="shared" si="0"/>
        <v>18594956</v>
      </c>
      <c r="N61" s="33">
        <f t="shared" si="0"/>
        <v>0</v>
      </c>
      <c r="O61" s="33">
        <f>SUM(O62:O63)</f>
        <v>0</v>
      </c>
      <c r="P61" s="109" t="s">
        <v>98</v>
      </c>
      <c r="Q61" s="109" t="s">
        <v>86</v>
      </c>
      <c r="R61" s="109">
        <v>100</v>
      </c>
      <c r="S61" s="109">
        <v>100</v>
      </c>
      <c r="T61" s="109">
        <v>100</v>
      </c>
      <c r="U61" s="109">
        <v>100</v>
      </c>
      <c r="V61" s="109">
        <v>100</v>
      </c>
      <c r="W61" s="109">
        <v>100</v>
      </c>
      <c r="X61" s="109">
        <v>100</v>
      </c>
      <c r="Y61" s="109">
        <v>100</v>
      </c>
      <c r="Z61" s="109">
        <v>100</v>
      </c>
      <c r="AX61" s="5"/>
      <c r="AY61" s="5"/>
      <c r="AZ61" s="5"/>
      <c r="BA61" s="5"/>
      <c r="BB61" s="5"/>
      <c r="BC61" s="5"/>
      <c r="BD61" s="5"/>
      <c r="BE61" s="5"/>
      <c r="BF61" s="5"/>
      <c r="BG61" s="5"/>
      <c r="BH61" s="5"/>
      <c r="BI61" s="5"/>
      <c r="BJ61" s="5"/>
      <c r="BK61" s="5"/>
      <c r="BL61" s="5"/>
      <c r="BM61" s="5"/>
      <c r="BN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c r="IW61" s="5"/>
      <c r="IX61" s="5"/>
    </row>
    <row r="62" spans="1:258" ht="51.75" customHeight="1" x14ac:dyDescent="0.25">
      <c r="A62" s="88"/>
      <c r="B62" s="118"/>
      <c r="C62" s="88"/>
      <c r="D62" s="88"/>
      <c r="E62" s="121"/>
      <c r="F62" s="7" t="s">
        <v>84</v>
      </c>
      <c r="G62" s="33">
        <f t="shared" ref="G62:G63" si="1">SUM(H62:O62)</f>
        <v>0</v>
      </c>
      <c r="H62" s="33">
        <v>0</v>
      </c>
      <c r="I62" s="33">
        <v>0</v>
      </c>
      <c r="J62" s="33">
        <v>0</v>
      </c>
      <c r="K62" s="35">
        <v>0</v>
      </c>
      <c r="L62" s="35">
        <v>0</v>
      </c>
      <c r="M62" s="35">
        <v>0</v>
      </c>
      <c r="N62" s="33">
        <v>0</v>
      </c>
      <c r="O62" s="33">
        <v>0</v>
      </c>
      <c r="P62" s="109"/>
      <c r="Q62" s="109"/>
      <c r="R62" s="109"/>
      <c r="S62" s="109"/>
      <c r="T62" s="109"/>
      <c r="U62" s="109"/>
      <c r="V62" s="109"/>
      <c r="W62" s="109"/>
      <c r="X62" s="109"/>
      <c r="Y62" s="109"/>
      <c r="Z62" s="109"/>
      <c r="AX62" s="5"/>
      <c r="AY62" s="5"/>
      <c r="AZ62" s="5"/>
      <c r="BA62" s="5"/>
      <c r="BB62" s="5"/>
      <c r="BC62" s="5"/>
      <c r="BD62" s="5"/>
      <c r="BE62" s="5"/>
      <c r="BF62" s="5"/>
      <c r="BG62" s="5"/>
      <c r="BH62" s="5"/>
      <c r="BI62" s="5"/>
      <c r="BJ62" s="5"/>
      <c r="BK62" s="5"/>
      <c r="BL62" s="5"/>
      <c r="BM62" s="5"/>
      <c r="BN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row>
    <row r="63" spans="1:258" ht="51.75" customHeight="1" x14ac:dyDescent="0.25">
      <c r="A63" s="89"/>
      <c r="B63" s="119"/>
      <c r="C63" s="89"/>
      <c r="D63" s="89"/>
      <c r="E63" s="122"/>
      <c r="F63" s="7" t="s">
        <v>85</v>
      </c>
      <c r="G63" s="33">
        <f t="shared" si="1"/>
        <v>93387145.659999996</v>
      </c>
      <c r="H63" s="33">
        <f>4559897+530923</f>
        <v>5090820</v>
      </c>
      <c r="I63" s="33">
        <f>13707084+756834</f>
        <v>14463918</v>
      </c>
      <c r="J63" s="33">
        <v>14913108</v>
      </c>
      <c r="K63" s="35">
        <v>14301269.66</v>
      </c>
      <c r="L63" s="35">
        <v>26023074</v>
      </c>
      <c r="M63" s="35">
        <v>18594956</v>
      </c>
      <c r="N63" s="33">
        <v>0</v>
      </c>
      <c r="O63" s="33">
        <v>0</v>
      </c>
      <c r="P63" s="109"/>
      <c r="Q63" s="109"/>
      <c r="R63" s="109"/>
      <c r="S63" s="109"/>
      <c r="T63" s="109"/>
      <c r="U63" s="109"/>
      <c r="V63" s="109"/>
      <c r="W63" s="109"/>
      <c r="X63" s="109"/>
      <c r="Y63" s="109"/>
      <c r="Z63" s="109"/>
      <c r="AX63" s="5"/>
      <c r="AY63" s="5"/>
      <c r="AZ63" s="5"/>
      <c r="BA63" s="5"/>
      <c r="BB63" s="5"/>
      <c r="BC63" s="5"/>
      <c r="BD63" s="5"/>
      <c r="BE63" s="5"/>
      <c r="BF63" s="5"/>
      <c r="BG63" s="5"/>
      <c r="BH63" s="5"/>
      <c r="BI63" s="5"/>
      <c r="BJ63" s="5"/>
      <c r="BK63" s="5"/>
      <c r="BL63" s="5"/>
      <c r="BM63" s="5"/>
      <c r="BN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c r="IW63" s="5"/>
      <c r="IX63" s="5"/>
    </row>
    <row r="64" spans="1:258" ht="38.25" customHeight="1" x14ac:dyDescent="0.25">
      <c r="A64" s="49" t="s">
        <v>99</v>
      </c>
      <c r="B64" s="50" t="s">
        <v>100</v>
      </c>
      <c r="C64" s="51">
        <v>2020</v>
      </c>
      <c r="D64" s="51">
        <v>2027</v>
      </c>
      <c r="E64" s="54" t="s">
        <v>93</v>
      </c>
      <c r="F64" s="7" t="s">
        <v>34</v>
      </c>
      <c r="G64" s="8">
        <f>SUM(H64:O64)</f>
        <v>0</v>
      </c>
      <c r="H64" s="33">
        <f>SUM(H65:H66)</f>
        <v>0</v>
      </c>
      <c r="I64" s="33">
        <f t="shared" ref="I64:O64" si="2">SUM(I65:I66)</f>
        <v>0</v>
      </c>
      <c r="J64" s="33">
        <f t="shared" si="2"/>
        <v>0</v>
      </c>
      <c r="K64" s="33">
        <f t="shared" si="2"/>
        <v>0</v>
      </c>
      <c r="L64" s="33">
        <f t="shared" si="2"/>
        <v>0</v>
      </c>
      <c r="M64" s="33">
        <f t="shared" si="2"/>
        <v>0</v>
      </c>
      <c r="N64" s="33">
        <f t="shared" si="2"/>
        <v>0</v>
      </c>
      <c r="O64" s="33">
        <f t="shared" si="2"/>
        <v>0</v>
      </c>
      <c r="P64" s="54" t="s">
        <v>101</v>
      </c>
      <c r="Q64" s="45" t="s">
        <v>86</v>
      </c>
      <c r="R64" s="44">
        <f>SUM(S64:Z66)</f>
        <v>0</v>
      </c>
      <c r="S64" s="44">
        <v>0</v>
      </c>
      <c r="T64" s="44">
        <v>0</v>
      </c>
      <c r="U64" s="45">
        <v>0</v>
      </c>
      <c r="V64" s="45">
        <v>0</v>
      </c>
      <c r="W64" s="45">
        <v>0</v>
      </c>
      <c r="X64" s="45">
        <v>0</v>
      </c>
      <c r="Y64" s="45">
        <v>0</v>
      </c>
      <c r="Z64" s="45">
        <v>0</v>
      </c>
      <c r="AX64" s="5"/>
      <c r="AY64" s="5"/>
      <c r="AZ64" s="5"/>
      <c r="BA64" s="5"/>
      <c r="BB64" s="5"/>
      <c r="BC64" s="5"/>
      <c r="BD64" s="5"/>
      <c r="BE64" s="5"/>
      <c r="BF64" s="5"/>
      <c r="BG64" s="5"/>
      <c r="BH64" s="5"/>
      <c r="BI64" s="5"/>
      <c r="BJ64" s="5"/>
      <c r="BK64" s="5"/>
      <c r="BL64" s="5"/>
      <c r="BM64" s="5"/>
      <c r="BN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row>
    <row r="65" spans="1:258" ht="51.75" customHeight="1" x14ac:dyDescent="0.25">
      <c r="A65" s="49"/>
      <c r="B65" s="50"/>
      <c r="C65" s="52"/>
      <c r="D65" s="52"/>
      <c r="E65" s="55"/>
      <c r="F65" s="7" t="s">
        <v>84</v>
      </c>
      <c r="G65" s="8">
        <f>SUM(H65:O65)</f>
        <v>0</v>
      </c>
      <c r="H65" s="33">
        <v>0</v>
      </c>
      <c r="I65" s="33">
        <v>0</v>
      </c>
      <c r="J65" s="33">
        <v>0</v>
      </c>
      <c r="K65" s="33">
        <v>0</v>
      </c>
      <c r="L65" s="33">
        <f>1210229.74-48964.62-0.01-1161265.11</f>
        <v>0</v>
      </c>
      <c r="M65" s="33">
        <v>0</v>
      </c>
      <c r="N65" s="33">
        <v>0</v>
      </c>
      <c r="O65" s="33">
        <v>0</v>
      </c>
      <c r="P65" s="57"/>
      <c r="Q65" s="46"/>
      <c r="R65" s="44"/>
      <c r="S65" s="44"/>
      <c r="T65" s="44"/>
      <c r="U65" s="46"/>
      <c r="V65" s="46"/>
      <c r="W65" s="46"/>
      <c r="X65" s="46"/>
      <c r="Y65" s="46"/>
      <c r="Z65" s="46"/>
      <c r="AX65" s="5"/>
      <c r="AY65" s="5"/>
      <c r="AZ65" s="5"/>
      <c r="BA65" s="5"/>
      <c r="BB65" s="5"/>
      <c r="BC65" s="5"/>
      <c r="BD65" s="5"/>
      <c r="BE65" s="5"/>
      <c r="BF65" s="5"/>
      <c r="BG65" s="5"/>
      <c r="BH65" s="5"/>
      <c r="BI65" s="5"/>
      <c r="BJ65" s="5"/>
      <c r="BK65" s="5"/>
      <c r="BL65" s="5"/>
      <c r="BM65" s="5"/>
      <c r="BN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row>
    <row r="66" spans="1:258" ht="52.5" customHeight="1" x14ac:dyDescent="0.25">
      <c r="A66" s="49"/>
      <c r="B66" s="50"/>
      <c r="C66" s="53"/>
      <c r="D66" s="53"/>
      <c r="E66" s="56"/>
      <c r="F66" s="34" t="s">
        <v>85</v>
      </c>
      <c r="G66" s="8">
        <f t="shared" ref="G66" si="3">SUM(H66:O66)</f>
        <v>0</v>
      </c>
      <c r="H66" s="33">
        <v>0</v>
      </c>
      <c r="I66" s="33">
        <v>0</v>
      </c>
      <c r="J66" s="33">
        <v>0</v>
      </c>
      <c r="K66" s="33">
        <v>0</v>
      </c>
      <c r="L66" s="33">
        <v>0</v>
      </c>
      <c r="M66" s="33">
        <v>0</v>
      </c>
      <c r="N66" s="33">
        <v>0</v>
      </c>
      <c r="O66" s="33">
        <v>0</v>
      </c>
      <c r="P66" s="57"/>
      <c r="Q66" s="46"/>
      <c r="R66" s="44"/>
      <c r="S66" s="44"/>
      <c r="T66" s="44"/>
      <c r="U66" s="46"/>
      <c r="V66" s="46"/>
      <c r="W66" s="46"/>
      <c r="X66" s="46"/>
      <c r="Y66" s="46"/>
      <c r="Z66" s="46"/>
      <c r="AX66" s="5"/>
      <c r="AY66" s="5"/>
      <c r="AZ66" s="5"/>
      <c r="BA66" s="5"/>
      <c r="BB66" s="5"/>
      <c r="BC66" s="5"/>
      <c r="BD66" s="5"/>
      <c r="BE66" s="5"/>
      <c r="BF66" s="5"/>
      <c r="BG66" s="5"/>
      <c r="BH66" s="5"/>
      <c r="BI66" s="5"/>
      <c r="BJ66" s="5"/>
      <c r="BK66" s="5"/>
      <c r="BL66" s="5"/>
      <c r="BM66" s="5"/>
      <c r="BN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row>
    <row r="67" spans="1:258" ht="36.75" customHeight="1" x14ac:dyDescent="0.25">
      <c r="A67" s="47" t="s">
        <v>102</v>
      </c>
      <c r="B67" s="50" t="s">
        <v>103</v>
      </c>
      <c r="C67" s="94">
        <v>2024</v>
      </c>
      <c r="D67" s="94">
        <v>2027</v>
      </c>
      <c r="E67" s="62" t="s">
        <v>93</v>
      </c>
      <c r="F67" s="7" t="s">
        <v>34</v>
      </c>
      <c r="G67" s="33">
        <f>SUM(H67:O67)</f>
        <v>389298</v>
      </c>
      <c r="H67" s="33">
        <f>SUM(H68:H69)</f>
        <v>0</v>
      </c>
      <c r="I67" s="33">
        <f t="shared" ref="I67:O67" si="4">SUM(I68:I69)</f>
        <v>0</v>
      </c>
      <c r="J67" s="33">
        <f t="shared" si="4"/>
        <v>0</v>
      </c>
      <c r="K67" s="33">
        <f t="shared" si="4"/>
        <v>0</v>
      </c>
      <c r="L67" s="33">
        <f t="shared" si="4"/>
        <v>389298</v>
      </c>
      <c r="M67" s="33">
        <f t="shared" si="4"/>
        <v>0</v>
      </c>
      <c r="N67" s="33">
        <f t="shared" si="4"/>
        <v>0</v>
      </c>
      <c r="O67" s="33">
        <f t="shared" si="4"/>
        <v>0</v>
      </c>
      <c r="P67" s="62" t="s">
        <v>104</v>
      </c>
      <c r="Q67" s="45" t="s">
        <v>37</v>
      </c>
      <c r="R67" s="94">
        <v>2</v>
      </c>
      <c r="S67" s="51" t="s">
        <v>36</v>
      </c>
      <c r="T67" s="51" t="s">
        <v>36</v>
      </c>
      <c r="U67" s="51" t="s">
        <v>36</v>
      </c>
      <c r="V67" s="51" t="s">
        <v>36</v>
      </c>
      <c r="W67" s="51">
        <v>13</v>
      </c>
      <c r="X67" s="51">
        <v>0</v>
      </c>
      <c r="Y67" s="51">
        <v>0</v>
      </c>
      <c r="Z67" s="51">
        <v>0</v>
      </c>
      <c r="AX67" s="5"/>
      <c r="AY67" s="5"/>
      <c r="AZ67" s="5"/>
      <c r="BA67" s="5"/>
      <c r="BB67" s="5"/>
      <c r="BC67" s="5"/>
      <c r="BD67" s="5"/>
      <c r="BE67" s="5"/>
      <c r="BF67" s="5"/>
      <c r="BG67" s="5"/>
      <c r="BH67" s="5"/>
      <c r="BI67" s="5"/>
      <c r="BJ67" s="5"/>
      <c r="BK67" s="5"/>
      <c r="BL67" s="5"/>
      <c r="BM67" s="5"/>
      <c r="BN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row>
    <row r="68" spans="1:258" ht="51.75" customHeight="1" x14ac:dyDescent="0.25">
      <c r="A68" s="47"/>
      <c r="B68" s="108"/>
      <c r="C68" s="94"/>
      <c r="D68" s="94"/>
      <c r="E68" s="107"/>
      <c r="F68" s="7" t="s">
        <v>84</v>
      </c>
      <c r="G68" s="33">
        <f>SUM(H68:O68)</f>
        <v>0</v>
      </c>
      <c r="H68" s="33">
        <v>0</v>
      </c>
      <c r="I68" s="33">
        <v>0</v>
      </c>
      <c r="J68" s="33">
        <v>0</v>
      </c>
      <c r="K68" s="33">
        <v>0</v>
      </c>
      <c r="L68" s="33">
        <v>0</v>
      </c>
      <c r="M68" s="33">
        <v>0</v>
      </c>
      <c r="N68" s="33">
        <v>0</v>
      </c>
      <c r="O68" s="33">
        <v>0</v>
      </c>
      <c r="P68" s="107"/>
      <c r="Q68" s="46"/>
      <c r="R68" s="94"/>
      <c r="S68" s="52"/>
      <c r="T68" s="52"/>
      <c r="U68" s="52"/>
      <c r="V68" s="52"/>
      <c r="W68" s="52"/>
      <c r="X68" s="52"/>
      <c r="Y68" s="52"/>
      <c r="Z68" s="52"/>
      <c r="AX68" s="5"/>
      <c r="AY68" s="5"/>
      <c r="AZ68" s="5"/>
      <c r="BA68" s="5"/>
      <c r="BB68" s="5"/>
      <c r="BC68" s="5"/>
      <c r="BD68" s="5"/>
      <c r="BE68" s="5"/>
      <c r="BF68" s="5"/>
      <c r="BG68" s="5"/>
      <c r="BH68" s="5"/>
      <c r="BI68" s="5"/>
      <c r="BJ68" s="5"/>
      <c r="BK68" s="5"/>
      <c r="BL68" s="5"/>
      <c r="BM68" s="5"/>
      <c r="BN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row>
    <row r="69" spans="1:258" ht="51.75" customHeight="1" x14ac:dyDescent="0.25">
      <c r="A69" s="47"/>
      <c r="B69" s="108"/>
      <c r="C69" s="94"/>
      <c r="D69" s="94"/>
      <c r="E69" s="107"/>
      <c r="F69" s="7" t="s">
        <v>85</v>
      </c>
      <c r="G69" s="33">
        <f>SUM(H69:O69)</f>
        <v>389298</v>
      </c>
      <c r="H69" s="33">
        <v>0</v>
      </c>
      <c r="I69" s="33">
        <v>0</v>
      </c>
      <c r="J69" s="33">
        <v>0</v>
      </c>
      <c r="K69" s="33">
        <v>0</v>
      </c>
      <c r="L69" s="33">
        <v>389298</v>
      </c>
      <c r="M69" s="33">
        <v>0</v>
      </c>
      <c r="N69" s="33">
        <v>0</v>
      </c>
      <c r="O69" s="33">
        <v>0</v>
      </c>
      <c r="P69" s="107"/>
      <c r="Q69" s="46"/>
      <c r="R69" s="94"/>
      <c r="S69" s="53"/>
      <c r="T69" s="53"/>
      <c r="U69" s="53"/>
      <c r="V69" s="53"/>
      <c r="W69" s="53"/>
      <c r="X69" s="53"/>
      <c r="Y69" s="53"/>
      <c r="Z69" s="53"/>
      <c r="AX69" s="5"/>
      <c r="AY69" s="5"/>
      <c r="AZ69" s="5"/>
      <c r="BA69" s="5"/>
      <c r="BB69" s="5"/>
      <c r="BC69" s="5"/>
      <c r="BD69" s="5"/>
      <c r="BE69" s="5"/>
      <c r="BF69" s="5"/>
      <c r="BG69" s="5"/>
      <c r="BH69" s="5"/>
      <c r="BI69" s="5"/>
      <c r="BJ69" s="5"/>
      <c r="BK69" s="5"/>
      <c r="BL69" s="5"/>
      <c r="BM69" s="5"/>
      <c r="BN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row>
    <row r="70" spans="1:258" ht="33.75" customHeight="1" x14ac:dyDescent="0.25">
      <c r="A70" s="49" t="s">
        <v>40</v>
      </c>
      <c r="B70" s="50" t="s">
        <v>105</v>
      </c>
      <c r="C70" s="51">
        <v>2020</v>
      </c>
      <c r="D70" s="51">
        <v>2027</v>
      </c>
      <c r="E70" s="62" t="s">
        <v>93</v>
      </c>
      <c r="F70" s="7" t="s">
        <v>34</v>
      </c>
      <c r="G70" s="33">
        <f t="shared" ref="G70:G78" si="5">SUM(H70:O70)</f>
        <v>63750200.789999999</v>
      </c>
      <c r="H70" s="8">
        <f>SUM(H71:H72)</f>
        <v>4433693.37</v>
      </c>
      <c r="I70" s="8">
        <f t="shared" ref="I70:O70" si="6">SUM(I71:I72)</f>
        <v>3332343.63</v>
      </c>
      <c r="J70" s="8">
        <f t="shared" si="6"/>
        <v>4866188.71</v>
      </c>
      <c r="K70" s="36">
        <f t="shared" si="6"/>
        <v>8896999.5199999996</v>
      </c>
      <c r="L70" s="36">
        <f t="shared" si="6"/>
        <v>12201613.960000001</v>
      </c>
      <c r="M70" s="36">
        <f t="shared" si="6"/>
        <v>8556986.8399999999</v>
      </c>
      <c r="N70" s="8">
        <f t="shared" si="6"/>
        <v>5556986.8399999999</v>
      </c>
      <c r="O70" s="8">
        <f t="shared" si="6"/>
        <v>15905387.92</v>
      </c>
      <c r="P70" s="72" t="s">
        <v>106</v>
      </c>
      <c r="Q70" s="63" t="s">
        <v>86</v>
      </c>
      <c r="R70" s="63">
        <v>81</v>
      </c>
      <c r="S70" s="63">
        <v>75</v>
      </c>
      <c r="T70" s="63">
        <v>75</v>
      </c>
      <c r="U70" s="63">
        <v>75</v>
      </c>
      <c r="V70" s="63">
        <v>81</v>
      </c>
      <c r="W70" s="63">
        <v>80.5</v>
      </c>
      <c r="X70" s="63">
        <v>81</v>
      </c>
      <c r="Y70" s="63">
        <v>81</v>
      </c>
      <c r="Z70" s="123">
        <v>81</v>
      </c>
      <c r="AX70" s="5"/>
      <c r="AY70" s="5"/>
      <c r="AZ70" s="5"/>
      <c r="BA70" s="5"/>
      <c r="BB70" s="5"/>
      <c r="BC70" s="5"/>
      <c r="BD70" s="5"/>
      <c r="BE70" s="5"/>
      <c r="BF70" s="5"/>
      <c r="BG70" s="5"/>
      <c r="BH70" s="5"/>
      <c r="BI70" s="5"/>
      <c r="BJ70" s="5"/>
      <c r="BK70" s="5"/>
      <c r="BL70" s="5"/>
      <c r="BM70" s="5"/>
      <c r="BN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row>
    <row r="71" spans="1:258" ht="35.25" customHeight="1" x14ac:dyDescent="0.25">
      <c r="A71" s="49"/>
      <c r="B71" s="50"/>
      <c r="C71" s="52"/>
      <c r="D71" s="52"/>
      <c r="E71" s="62"/>
      <c r="F71" s="7" t="s">
        <v>84</v>
      </c>
      <c r="G71" s="33">
        <f t="shared" si="5"/>
        <v>63750200.789999999</v>
      </c>
      <c r="H71" s="8">
        <v>4433693.37</v>
      </c>
      <c r="I71" s="8">
        <v>3332343.63</v>
      </c>
      <c r="J71" s="8">
        <f>4920327.88+50000+300000-404139.12-0.05</f>
        <v>4866188.71</v>
      </c>
      <c r="K71" s="36">
        <v>8896999.5199999996</v>
      </c>
      <c r="L71" s="36">
        <v>12201613.960000001</v>
      </c>
      <c r="M71" s="36">
        <f>5856986.84-300000+3000000</f>
        <v>8556986.8399999999</v>
      </c>
      <c r="N71" s="36">
        <f>5856986.84-300000</f>
        <v>5556986.8399999999</v>
      </c>
      <c r="O71" s="8">
        <v>15905387.92</v>
      </c>
      <c r="P71" s="73"/>
      <c r="Q71" s="64"/>
      <c r="R71" s="64"/>
      <c r="S71" s="64"/>
      <c r="T71" s="64"/>
      <c r="U71" s="64"/>
      <c r="V71" s="64"/>
      <c r="W71" s="64"/>
      <c r="X71" s="64"/>
      <c r="Y71" s="64"/>
      <c r="Z71" s="124"/>
      <c r="AX71" s="5"/>
      <c r="AY71" s="5"/>
      <c r="AZ71" s="5"/>
      <c r="BA71" s="5"/>
      <c r="BB71" s="5"/>
      <c r="BC71" s="5"/>
      <c r="BD71" s="5"/>
      <c r="BE71" s="5"/>
      <c r="BF71" s="5"/>
      <c r="BG71" s="5"/>
      <c r="BH71" s="5"/>
      <c r="BI71" s="5"/>
      <c r="BJ71" s="5"/>
      <c r="BK71" s="5"/>
      <c r="BL71" s="5"/>
      <c r="BM71" s="5"/>
      <c r="BN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row>
    <row r="72" spans="1:258" ht="51.75" customHeight="1" x14ac:dyDescent="0.25">
      <c r="A72" s="49"/>
      <c r="B72" s="50"/>
      <c r="C72" s="52"/>
      <c r="D72" s="52"/>
      <c r="E72" s="62"/>
      <c r="F72" s="7" t="s">
        <v>85</v>
      </c>
      <c r="G72" s="33">
        <f t="shared" si="5"/>
        <v>0</v>
      </c>
      <c r="H72" s="8">
        <v>0</v>
      </c>
      <c r="I72" s="8">
        <v>0</v>
      </c>
      <c r="J72" s="8">
        <v>0</v>
      </c>
      <c r="K72" s="36">
        <v>0</v>
      </c>
      <c r="L72" s="36">
        <v>0</v>
      </c>
      <c r="M72" s="36">
        <v>0</v>
      </c>
      <c r="N72" s="8">
        <v>0</v>
      </c>
      <c r="O72" s="8">
        <v>0</v>
      </c>
      <c r="P72" s="73"/>
      <c r="Q72" s="64"/>
      <c r="R72" s="64"/>
      <c r="S72" s="64"/>
      <c r="T72" s="64"/>
      <c r="U72" s="64"/>
      <c r="V72" s="64"/>
      <c r="W72" s="64"/>
      <c r="X72" s="64"/>
      <c r="Y72" s="64"/>
      <c r="Z72" s="124"/>
      <c r="AX72" s="5"/>
      <c r="AY72" s="5"/>
      <c r="AZ72" s="5"/>
      <c r="BA72" s="5"/>
      <c r="BB72" s="5"/>
      <c r="BC72" s="5"/>
      <c r="BD72" s="5"/>
      <c r="BE72" s="5"/>
      <c r="BF72" s="5"/>
      <c r="BG72" s="5"/>
      <c r="BH72" s="5"/>
      <c r="BI72" s="5"/>
      <c r="BJ72" s="5"/>
      <c r="BK72" s="5"/>
      <c r="BL72" s="5"/>
      <c r="BM72" s="5"/>
      <c r="BN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row>
    <row r="73" spans="1:258" ht="33.75" customHeight="1" x14ac:dyDescent="0.25">
      <c r="A73" s="49" t="s">
        <v>41</v>
      </c>
      <c r="B73" s="50" t="s">
        <v>107</v>
      </c>
      <c r="C73" s="51">
        <v>2020</v>
      </c>
      <c r="D73" s="51">
        <v>2027</v>
      </c>
      <c r="E73" s="62" t="s">
        <v>93</v>
      </c>
      <c r="F73" s="7" t="s">
        <v>34</v>
      </c>
      <c r="G73" s="33">
        <f t="shared" si="5"/>
        <v>5554808.5999999996</v>
      </c>
      <c r="H73" s="8">
        <f>SUM(H74:H75)</f>
        <v>435681.62</v>
      </c>
      <c r="I73" s="8">
        <f t="shared" ref="I73:O73" si="7">SUM(I74:I75)</f>
        <v>979110.5</v>
      </c>
      <c r="J73" s="8">
        <f t="shared" si="7"/>
        <v>116997.44</v>
      </c>
      <c r="K73" s="36">
        <f t="shared" si="7"/>
        <v>1002174.5</v>
      </c>
      <c r="L73" s="36">
        <f t="shared" si="7"/>
        <v>2990500</v>
      </c>
      <c r="M73" s="36">
        <f t="shared" si="7"/>
        <v>0</v>
      </c>
      <c r="N73" s="8">
        <f t="shared" si="7"/>
        <v>0</v>
      </c>
      <c r="O73" s="8">
        <f t="shared" si="7"/>
        <v>30344.54</v>
      </c>
      <c r="P73" s="73"/>
      <c r="Q73" s="64"/>
      <c r="R73" s="64"/>
      <c r="S73" s="64"/>
      <c r="T73" s="64"/>
      <c r="U73" s="64"/>
      <c r="V73" s="64"/>
      <c r="W73" s="64"/>
      <c r="X73" s="64"/>
      <c r="Y73" s="64"/>
      <c r="Z73" s="124"/>
      <c r="AX73" s="5"/>
      <c r="AY73" s="5"/>
      <c r="AZ73" s="5"/>
      <c r="BA73" s="5"/>
      <c r="BB73" s="5"/>
      <c r="BC73" s="5"/>
      <c r="BD73" s="5"/>
      <c r="BE73" s="5"/>
      <c r="BF73" s="5"/>
      <c r="BG73" s="5"/>
      <c r="BH73" s="5"/>
      <c r="BI73" s="5"/>
      <c r="BJ73" s="5"/>
      <c r="BK73" s="5"/>
      <c r="BL73" s="5"/>
      <c r="BM73" s="5"/>
      <c r="BN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row>
    <row r="74" spans="1:258" ht="33.75" customHeight="1" x14ac:dyDescent="0.25">
      <c r="A74" s="49"/>
      <c r="B74" s="50"/>
      <c r="C74" s="52"/>
      <c r="D74" s="52"/>
      <c r="E74" s="62"/>
      <c r="F74" s="7" t="s">
        <v>84</v>
      </c>
      <c r="G74" s="33">
        <f t="shared" si="5"/>
        <v>5554808.5999999996</v>
      </c>
      <c r="H74" s="8">
        <f>443844.89-8163.27</f>
        <v>435681.62</v>
      </c>
      <c r="I74" s="8">
        <v>979110.5</v>
      </c>
      <c r="J74" s="8">
        <f>100000+125277.6-108280.16</f>
        <v>116997.44</v>
      </c>
      <c r="K74" s="36">
        <v>1002174.5</v>
      </c>
      <c r="L74" s="36">
        <v>2990500</v>
      </c>
      <c r="M74" s="36">
        <v>0</v>
      </c>
      <c r="N74" s="8">
        <v>0</v>
      </c>
      <c r="O74" s="8">
        <v>30344.54</v>
      </c>
      <c r="P74" s="73"/>
      <c r="Q74" s="64"/>
      <c r="R74" s="64"/>
      <c r="S74" s="64"/>
      <c r="T74" s="64"/>
      <c r="U74" s="64"/>
      <c r="V74" s="64"/>
      <c r="W74" s="64"/>
      <c r="X74" s="64"/>
      <c r="Y74" s="64"/>
      <c r="Z74" s="124"/>
      <c r="AX74" s="5"/>
      <c r="AY74" s="5"/>
      <c r="AZ74" s="5"/>
      <c r="BA74" s="5"/>
      <c r="BB74" s="5"/>
      <c r="BC74" s="5"/>
      <c r="BD74" s="5"/>
      <c r="BE74" s="5"/>
      <c r="BF74" s="5"/>
      <c r="BG74" s="5"/>
      <c r="BH74" s="5"/>
      <c r="BI74" s="5"/>
      <c r="BJ74" s="5"/>
      <c r="BK74" s="5"/>
      <c r="BL74" s="5"/>
      <c r="BM74" s="5"/>
      <c r="BN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row>
    <row r="75" spans="1:258" ht="51.75" customHeight="1" x14ac:dyDescent="0.25">
      <c r="A75" s="49"/>
      <c r="B75" s="50"/>
      <c r="C75" s="52"/>
      <c r="D75" s="52"/>
      <c r="E75" s="62"/>
      <c r="F75" s="7" t="s">
        <v>85</v>
      </c>
      <c r="G75" s="33">
        <f t="shared" si="5"/>
        <v>0</v>
      </c>
      <c r="H75" s="8">
        <v>0</v>
      </c>
      <c r="I75" s="8">
        <v>0</v>
      </c>
      <c r="J75" s="8">
        <v>0</v>
      </c>
      <c r="K75" s="36">
        <v>0</v>
      </c>
      <c r="L75" s="36">
        <v>0</v>
      </c>
      <c r="M75" s="36">
        <v>0</v>
      </c>
      <c r="N75" s="8">
        <v>0</v>
      </c>
      <c r="O75" s="8">
        <v>0</v>
      </c>
      <c r="P75" s="74"/>
      <c r="Q75" s="65"/>
      <c r="R75" s="65"/>
      <c r="S75" s="65"/>
      <c r="T75" s="65"/>
      <c r="U75" s="65"/>
      <c r="V75" s="65"/>
      <c r="W75" s="65"/>
      <c r="X75" s="65"/>
      <c r="Y75" s="65"/>
      <c r="Z75" s="125"/>
      <c r="AX75" s="5"/>
      <c r="AY75" s="5"/>
      <c r="AZ75" s="5"/>
      <c r="BA75" s="5"/>
      <c r="BB75" s="5"/>
      <c r="BC75" s="5"/>
      <c r="BD75" s="5"/>
      <c r="BE75" s="5"/>
      <c r="BF75" s="5"/>
      <c r="BG75" s="5"/>
      <c r="BH75" s="5"/>
      <c r="BI75" s="5"/>
      <c r="BJ75" s="5"/>
      <c r="BK75" s="5"/>
      <c r="BL75" s="5"/>
      <c r="BM75" s="5"/>
      <c r="BN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row>
    <row r="76" spans="1:258" ht="51.75" customHeight="1" x14ac:dyDescent="0.25">
      <c r="A76" s="66" t="s">
        <v>108</v>
      </c>
      <c r="B76" s="50" t="s">
        <v>109</v>
      </c>
      <c r="C76" s="51">
        <v>2024</v>
      </c>
      <c r="D76" s="51">
        <v>2027</v>
      </c>
      <c r="E76" s="54" t="s">
        <v>93</v>
      </c>
      <c r="F76" s="7" t="s">
        <v>34</v>
      </c>
      <c r="G76" s="8">
        <f t="shared" si="5"/>
        <v>4208666.99</v>
      </c>
      <c r="H76" s="33">
        <f>SUM(H77:H78)</f>
        <v>0</v>
      </c>
      <c r="I76" s="33">
        <f t="shared" ref="I76:O76" si="8">SUM(I77:I78)</f>
        <v>0</v>
      </c>
      <c r="J76" s="33">
        <f t="shared" si="8"/>
        <v>0</v>
      </c>
      <c r="K76" s="33">
        <f t="shared" si="8"/>
        <v>0</v>
      </c>
      <c r="L76" s="33">
        <f t="shared" si="8"/>
        <v>191919.19</v>
      </c>
      <c r="M76" s="33">
        <f t="shared" si="8"/>
        <v>2008373.9</v>
      </c>
      <c r="N76" s="33">
        <f t="shared" si="8"/>
        <v>2008373.9</v>
      </c>
      <c r="O76" s="33">
        <f t="shared" si="8"/>
        <v>0</v>
      </c>
      <c r="P76" s="54" t="s">
        <v>94</v>
      </c>
      <c r="Q76" s="45" t="s">
        <v>37</v>
      </c>
      <c r="R76" s="51">
        <v>1</v>
      </c>
      <c r="S76" s="51" t="s">
        <v>36</v>
      </c>
      <c r="T76" s="51" t="s">
        <v>36</v>
      </c>
      <c r="U76" s="51" t="s">
        <v>36</v>
      </c>
      <c r="V76" s="51" t="s">
        <v>36</v>
      </c>
      <c r="W76" s="51">
        <v>1</v>
      </c>
      <c r="X76" s="51">
        <v>0</v>
      </c>
      <c r="Y76" s="51">
        <v>0</v>
      </c>
      <c r="Z76" s="51">
        <v>0</v>
      </c>
      <c r="AX76" s="5"/>
      <c r="AY76" s="5"/>
      <c r="AZ76" s="5"/>
      <c r="BA76" s="5"/>
      <c r="BB76" s="5"/>
      <c r="BC76" s="5"/>
      <c r="BD76" s="5"/>
      <c r="BE76" s="5"/>
      <c r="BF76" s="5"/>
      <c r="BG76" s="5"/>
      <c r="BH76" s="5"/>
      <c r="BI76" s="5"/>
      <c r="BJ76" s="5"/>
      <c r="BK76" s="5"/>
      <c r="BL76" s="5"/>
      <c r="BM76" s="5"/>
      <c r="BN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row>
    <row r="77" spans="1:258" ht="51.75" customHeight="1" x14ac:dyDescent="0.25">
      <c r="A77" s="67"/>
      <c r="B77" s="50"/>
      <c r="C77" s="52"/>
      <c r="D77" s="52"/>
      <c r="E77" s="55"/>
      <c r="F77" s="7" t="s">
        <v>84</v>
      </c>
      <c r="G77" s="8">
        <f t="shared" si="5"/>
        <v>4208666.99</v>
      </c>
      <c r="H77" s="33">
        <v>0</v>
      </c>
      <c r="I77" s="33">
        <v>0</v>
      </c>
      <c r="J77" s="33">
        <f>5000-5000</f>
        <v>0</v>
      </c>
      <c r="K77" s="33">
        <v>0</v>
      </c>
      <c r="L77" s="33">
        <f>200000-8080.81</f>
        <v>191919.19</v>
      </c>
      <c r="M77" s="33">
        <v>2008373.9</v>
      </c>
      <c r="N77" s="33">
        <v>2008373.9</v>
      </c>
      <c r="O77" s="33">
        <v>0</v>
      </c>
      <c r="P77" s="55"/>
      <c r="Q77" s="46"/>
      <c r="R77" s="52"/>
      <c r="S77" s="52"/>
      <c r="T77" s="52"/>
      <c r="U77" s="52"/>
      <c r="V77" s="52"/>
      <c r="W77" s="52"/>
      <c r="X77" s="52"/>
      <c r="Y77" s="52"/>
      <c r="Z77" s="52"/>
      <c r="AX77" s="5"/>
      <c r="AY77" s="5"/>
      <c r="AZ77" s="5"/>
      <c r="BA77" s="5"/>
      <c r="BB77" s="5"/>
      <c r="BC77" s="5"/>
      <c r="BD77" s="5"/>
      <c r="BE77" s="5"/>
      <c r="BF77" s="5"/>
      <c r="BG77" s="5"/>
      <c r="BH77" s="5"/>
      <c r="BI77" s="5"/>
      <c r="BJ77" s="5"/>
      <c r="BK77" s="5"/>
      <c r="BL77" s="5"/>
      <c r="BM77" s="5"/>
      <c r="BN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row>
    <row r="78" spans="1:258" ht="51.75" customHeight="1" x14ac:dyDescent="0.25">
      <c r="A78" s="68"/>
      <c r="B78" s="50"/>
      <c r="C78" s="53"/>
      <c r="D78" s="53"/>
      <c r="E78" s="56"/>
      <c r="F78" s="34" t="s">
        <v>85</v>
      </c>
      <c r="G78" s="8">
        <f t="shared" si="5"/>
        <v>0</v>
      </c>
      <c r="H78" s="33">
        <v>0</v>
      </c>
      <c r="I78" s="33">
        <v>0</v>
      </c>
      <c r="J78" s="33">
        <v>0</v>
      </c>
      <c r="K78" s="33">
        <v>0</v>
      </c>
      <c r="L78" s="33">
        <v>0</v>
      </c>
      <c r="M78" s="33">
        <v>0</v>
      </c>
      <c r="N78" s="33">
        <v>0</v>
      </c>
      <c r="O78" s="33">
        <v>0</v>
      </c>
      <c r="P78" s="56"/>
      <c r="Q78" s="46"/>
      <c r="R78" s="53"/>
      <c r="S78" s="53"/>
      <c r="T78" s="53"/>
      <c r="U78" s="53"/>
      <c r="V78" s="53"/>
      <c r="W78" s="53"/>
      <c r="X78" s="53"/>
      <c r="Y78" s="53"/>
      <c r="Z78" s="53"/>
      <c r="AX78" s="5"/>
      <c r="AY78" s="5"/>
      <c r="AZ78" s="5"/>
      <c r="BA78" s="5"/>
      <c r="BB78" s="5"/>
      <c r="BC78" s="5"/>
      <c r="BD78" s="5"/>
      <c r="BE78" s="5"/>
      <c r="BF78" s="5"/>
      <c r="BG78" s="5"/>
      <c r="BH78" s="5"/>
      <c r="BI78" s="5"/>
      <c r="BJ78" s="5"/>
      <c r="BK78" s="5"/>
      <c r="BL78" s="5"/>
      <c r="BM78" s="5"/>
      <c r="BN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c r="IW78" s="5"/>
      <c r="IX78" s="5"/>
    </row>
    <row r="79" spans="1:258" ht="51.75" customHeight="1" x14ac:dyDescent="0.25">
      <c r="A79" s="47" t="s">
        <v>118</v>
      </c>
      <c r="B79" s="48" t="s">
        <v>119</v>
      </c>
      <c r="C79" s="58" t="s">
        <v>96</v>
      </c>
      <c r="D79" s="58">
        <v>2027</v>
      </c>
      <c r="E79" s="61" t="s">
        <v>93</v>
      </c>
      <c r="F79" s="7" t="s">
        <v>34</v>
      </c>
      <c r="G79" s="33">
        <f t="shared" ref="G79:G81" si="9">SUM(H79:O79)</f>
        <v>9432073</v>
      </c>
      <c r="H79" s="8">
        <f>SUM(H80:H81)</f>
        <v>3966938</v>
      </c>
      <c r="I79" s="8">
        <f>SUM(I80:I81)</f>
        <v>5465135</v>
      </c>
      <c r="J79" s="8">
        <f>SUM(J80:J81)</f>
        <v>0</v>
      </c>
      <c r="K79" s="8">
        <v>0</v>
      </c>
      <c r="L79" s="8">
        <v>0</v>
      </c>
      <c r="M79" s="8">
        <v>0</v>
      </c>
      <c r="N79" s="23">
        <v>0</v>
      </c>
      <c r="O79" s="8">
        <v>0</v>
      </c>
      <c r="P79" s="54" t="s">
        <v>120</v>
      </c>
      <c r="Q79" s="51" t="s">
        <v>35</v>
      </c>
      <c r="R79" s="51">
        <f>SUM(S79:Z81)</f>
        <v>2816</v>
      </c>
      <c r="S79" s="51">
        <v>402</v>
      </c>
      <c r="T79" s="51">
        <v>402</v>
      </c>
      <c r="U79" s="51">
        <v>659</v>
      </c>
      <c r="V79" s="51">
        <v>719</v>
      </c>
      <c r="W79" s="51">
        <v>634</v>
      </c>
      <c r="X79" s="51">
        <v>0</v>
      </c>
      <c r="Y79" s="51">
        <v>0</v>
      </c>
      <c r="Z79" s="51">
        <v>0</v>
      </c>
      <c r="AX79" s="5"/>
      <c r="AY79" s="5"/>
      <c r="AZ79" s="5"/>
      <c r="BA79" s="5"/>
      <c r="BB79" s="5"/>
      <c r="BC79" s="5"/>
      <c r="BD79" s="5"/>
      <c r="BE79" s="5"/>
      <c r="BF79" s="5"/>
      <c r="BG79" s="5"/>
      <c r="BH79" s="5"/>
      <c r="BI79" s="5"/>
      <c r="BJ79" s="5"/>
      <c r="BK79" s="5"/>
      <c r="BL79" s="5"/>
      <c r="BM79" s="5"/>
      <c r="BN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row>
    <row r="80" spans="1:258" ht="51.75" customHeight="1" x14ac:dyDescent="0.25">
      <c r="A80" s="47"/>
      <c r="B80" s="48"/>
      <c r="C80" s="59"/>
      <c r="D80" s="59"/>
      <c r="E80" s="61"/>
      <c r="F80" s="7" t="s">
        <v>84</v>
      </c>
      <c r="G80" s="33">
        <f t="shared" si="9"/>
        <v>134691</v>
      </c>
      <c r="H80" s="8">
        <f>48636+23940+7463</f>
        <v>80039</v>
      </c>
      <c r="I80" s="8">
        <f>42765+11886+1</f>
        <v>54652</v>
      </c>
      <c r="J80" s="8">
        <v>0</v>
      </c>
      <c r="K80" s="8">
        <v>0</v>
      </c>
      <c r="L80" s="8">
        <v>0</v>
      </c>
      <c r="M80" s="8">
        <v>0</v>
      </c>
      <c r="N80" s="23">
        <v>0</v>
      </c>
      <c r="O80" s="8">
        <v>0</v>
      </c>
      <c r="P80" s="55"/>
      <c r="Q80" s="52"/>
      <c r="R80" s="52"/>
      <c r="S80" s="52"/>
      <c r="T80" s="52"/>
      <c r="U80" s="52"/>
      <c r="V80" s="52"/>
      <c r="W80" s="52"/>
      <c r="X80" s="52"/>
      <c r="Y80" s="52"/>
      <c r="Z80" s="52"/>
      <c r="AX80" s="5"/>
      <c r="AY80" s="5"/>
      <c r="AZ80" s="5"/>
      <c r="BA80" s="5"/>
      <c r="BB80" s="5"/>
      <c r="BC80" s="5"/>
      <c r="BD80" s="5"/>
      <c r="BE80" s="5"/>
      <c r="BF80" s="5"/>
      <c r="BG80" s="5"/>
      <c r="BH80" s="5"/>
      <c r="BI80" s="5"/>
      <c r="BJ80" s="5"/>
      <c r="BK80" s="5"/>
      <c r="BL80" s="5"/>
      <c r="BM80" s="5"/>
      <c r="BN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c r="IW80" s="5"/>
      <c r="IX80" s="5"/>
    </row>
    <row r="81" spans="1:258" ht="51.75" customHeight="1" x14ac:dyDescent="0.25">
      <c r="A81" s="47"/>
      <c r="B81" s="48"/>
      <c r="C81" s="60"/>
      <c r="D81" s="60"/>
      <c r="E81" s="61"/>
      <c r="F81" s="7" t="s">
        <v>85</v>
      </c>
      <c r="G81" s="33">
        <f t="shared" si="9"/>
        <v>9297382</v>
      </c>
      <c r="H81" s="8">
        <v>3886899</v>
      </c>
      <c r="I81" s="8">
        <f>4233700+1176783</f>
        <v>5410483</v>
      </c>
      <c r="J81" s="8">
        <v>0</v>
      </c>
      <c r="K81" s="8">
        <v>0</v>
      </c>
      <c r="L81" s="8">
        <v>0</v>
      </c>
      <c r="M81" s="8">
        <v>0</v>
      </c>
      <c r="N81" s="23">
        <v>0</v>
      </c>
      <c r="O81" s="8">
        <v>0</v>
      </c>
      <c r="P81" s="56"/>
      <c r="Q81" s="53"/>
      <c r="R81" s="53"/>
      <c r="S81" s="53"/>
      <c r="T81" s="53"/>
      <c r="U81" s="53"/>
      <c r="V81" s="53"/>
      <c r="W81" s="53"/>
      <c r="X81" s="53"/>
      <c r="Y81" s="53"/>
      <c r="Z81" s="53"/>
      <c r="AX81" s="5"/>
      <c r="AY81" s="5"/>
      <c r="AZ81" s="5"/>
      <c r="BA81" s="5"/>
      <c r="BB81" s="5"/>
      <c r="BC81" s="5"/>
      <c r="BD81" s="5"/>
      <c r="BE81" s="5"/>
      <c r="BF81" s="5"/>
      <c r="BG81" s="5"/>
      <c r="BH81" s="5"/>
      <c r="BI81" s="5"/>
      <c r="BJ81" s="5"/>
      <c r="BK81" s="5"/>
      <c r="BL81" s="5"/>
      <c r="BM81" s="5"/>
      <c r="BN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row>
    <row r="82" spans="1:258" ht="32.25" customHeight="1" x14ac:dyDescent="0.25">
      <c r="A82" s="49" t="s">
        <v>115</v>
      </c>
      <c r="B82" s="50" t="s">
        <v>116</v>
      </c>
      <c r="C82" s="51">
        <v>2020</v>
      </c>
      <c r="D82" s="51">
        <v>2027</v>
      </c>
      <c r="E82" s="54" t="s">
        <v>93</v>
      </c>
      <c r="F82" s="7" t="s">
        <v>34</v>
      </c>
      <c r="G82" s="8">
        <f t="shared" ref="G82:G84" si="10">SUM(H82:O82)</f>
        <v>8006176.3899999997</v>
      </c>
      <c r="H82" s="33">
        <f>SUM(H83:H84)</f>
        <v>0</v>
      </c>
      <c r="I82" s="33">
        <f t="shared" ref="I82:O82" si="11">SUM(I83:I84)</f>
        <v>0</v>
      </c>
      <c r="J82" s="33">
        <f t="shared" si="11"/>
        <v>2020202.02</v>
      </c>
      <c r="K82" s="33">
        <f t="shared" si="11"/>
        <v>3883308.37</v>
      </c>
      <c r="L82" s="33">
        <f t="shared" si="11"/>
        <v>2035666</v>
      </c>
      <c r="M82" s="33">
        <f t="shared" si="11"/>
        <v>33500</v>
      </c>
      <c r="N82" s="33">
        <f t="shared" si="11"/>
        <v>33500</v>
      </c>
      <c r="O82" s="33">
        <f t="shared" si="11"/>
        <v>0</v>
      </c>
      <c r="P82" s="54" t="s">
        <v>117</v>
      </c>
      <c r="Q82" s="45" t="s">
        <v>37</v>
      </c>
      <c r="R82" s="44">
        <f>SUM(S82:Z84)</f>
        <v>7</v>
      </c>
      <c r="S82" s="44">
        <v>0</v>
      </c>
      <c r="T82" s="44">
        <v>2</v>
      </c>
      <c r="U82" s="45">
        <v>2</v>
      </c>
      <c r="V82" s="45">
        <v>2</v>
      </c>
      <c r="W82" s="45">
        <v>1</v>
      </c>
      <c r="X82" s="45">
        <v>0</v>
      </c>
      <c r="Y82" s="45">
        <v>0</v>
      </c>
      <c r="Z82" s="45">
        <v>0</v>
      </c>
      <c r="AX82" s="5"/>
      <c r="AY82" s="5"/>
      <c r="AZ82" s="5"/>
      <c r="BA82" s="5"/>
      <c r="BB82" s="5"/>
      <c r="BC82" s="5"/>
      <c r="BD82" s="5"/>
      <c r="BE82" s="5"/>
      <c r="BF82" s="5"/>
      <c r="BG82" s="5"/>
      <c r="BH82" s="5"/>
      <c r="BI82" s="5"/>
      <c r="BJ82" s="5"/>
      <c r="BK82" s="5"/>
      <c r="BL82" s="5"/>
      <c r="BM82" s="5"/>
      <c r="BN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c r="IX82" s="5"/>
    </row>
    <row r="83" spans="1:258" ht="51.75" customHeight="1" x14ac:dyDescent="0.25">
      <c r="A83" s="49"/>
      <c r="B83" s="50"/>
      <c r="C83" s="52"/>
      <c r="D83" s="52"/>
      <c r="E83" s="55"/>
      <c r="F83" s="7" t="s">
        <v>84</v>
      </c>
      <c r="G83" s="8">
        <f t="shared" si="10"/>
        <v>182500.11</v>
      </c>
      <c r="H83" s="33">
        <v>0</v>
      </c>
      <c r="I83" s="33">
        <v>0</v>
      </c>
      <c r="J83" s="33">
        <v>20202.02</v>
      </c>
      <c r="K83" s="33">
        <f>42573.02-3274.93</f>
        <v>39298.089999999997</v>
      </c>
      <c r="L83" s="33">
        <v>56000</v>
      </c>
      <c r="M83" s="33">
        <v>33500</v>
      </c>
      <c r="N83" s="33">
        <v>33500</v>
      </c>
      <c r="O83" s="33">
        <v>0</v>
      </c>
      <c r="P83" s="57"/>
      <c r="Q83" s="46"/>
      <c r="R83" s="44"/>
      <c r="S83" s="44"/>
      <c r="T83" s="44"/>
      <c r="U83" s="46"/>
      <c r="V83" s="46"/>
      <c r="W83" s="46"/>
      <c r="X83" s="46"/>
      <c r="Y83" s="46"/>
      <c r="Z83" s="46"/>
      <c r="AX83" s="5"/>
      <c r="AY83" s="5"/>
      <c r="AZ83" s="5"/>
      <c r="BA83" s="5"/>
      <c r="BB83" s="5"/>
      <c r="BC83" s="5"/>
      <c r="BD83" s="5"/>
      <c r="BE83" s="5"/>
      <c r="BF83" s="5"/>
      <c r="BG83" s="5"/>
      <c r="BH83" s="5"/>
      <c r="BI83" s="5"/>
      <c r="BJ83" s="5"/>
      <c r="BK83" s="5"/>
      <c r="BL83" s="5"/>
      <c r="BM83" s="5"/>
      <c r="BN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c r="IV83" s="5"/>
      <c r="IW83" s="5"/>
      <c r="IX83" s="5"/>
    </row>
    <row r="84" spans="1:258" ht="51.75" customHeight="1" x14ac:dyDescent="0.25">
      <c r="A84" s="49"/>
      <c r="B84" s="50"/>
      <c r="C84" s="53"/>
      <c r="D84" s="53"/>
      <c r="E84" s="56"/>
      <c r="F84" s="34" t="s">
        <v>85</v>
      </c>
      <c r="G84" s="8">
        <f t="shared" si="10"/>
        <v>7823676.2800000003</v>
      </c>
      <c r="H84" s="33">
        <v>0</v>
      </c>
      <c r="I84" s="33">
        <v>0</v>
      </c>
      <c r="J84" s="33">
        <v>2000000</v>
      </c>
      <c r="K84" s="33">
        <f>4214729-370718.72</f>
        <v>3844010.28</v>
      </c>
      <c r="L84" s="33">
        <v>1979666</v>
      </c>
      <c r="M84" s="33">
        <v>0</v>
      </c>
      <c r="N84" s="33">
        <v>0</v>
      </c>
      <c r="O84" s="33">
        <v>0</v>
      </c>
      <c r="P84" s="57"/>
      <c r="Q84" s="46"/>
      <c r="R84" s="44"/>
      <c r="S84" s="44"/>
      <c r="T84" s="44"/>
      <c r="U84" s="46"/>
      <c r="V84" s="46"/>
      <c r="W84" s="46"/>
      <c r="X84" s="46"/>
      <c r="Y84" s="46"/>
      <c r="Z84" s="46"/>
      <c r="AX84" s="5"/>
      <c r="AY84" s="5"/>
      <c r="AZ84" s="5"/>
      <c r="BA84" s="5"/>
      <c r="BB84" s="5"/>
      <c r="BC84" s="5"/>
      <c r="BD84" s="5"/>
      <c r="BE84" s="5"/>
      <c r="BF84" s="5"/>
      <c r="BG84" s="5"/>
      <c r="BH84" s="5"/>
      <c r="BI84" s="5"/>
      <c r="BJ84" s="5"/>
      <c r="BK84" s="5"/>
      <c r="BL84" s="5"/>
      <c r="BM84" s="5"/>
      <c r="BN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row>
    <row r="85" spans="1:258" ht="80.25" customHeight="1" x14ac:dyDescent="0.25">
      <c r="A85" s="95" t="s">
        <v>79</v>
      </c>
      <c r="B85" s="96"/>
      <c r="C85" s="11">
        <v>2020</v>
      </c>
      <c r="D85" s="11">
        <v>2027</v>
      </c>
      <c r="E85" s="12" t="s">
        <v>36</v>
      </c>
      <c r="F85" s="12" t="s">
        <v>36</v>
      </c>
      <c r="G85" s="11" t="s">
        <v>36</v>
      </c>
      <c r="H85" s="13" t="s">
        <v>36</v>
      </c>
      <c r="I85" s="13" t="s">
        <v>36</v>
      </c>
      <c r="J85" s="13" t="s">
        <v>36</v>
      </c>
      <c r="K85" s="13" t="s">
        <v>36</v>
      </c>
      <c r="L85" s="13" t="s">
        <v>36</v>
      </c>
      <c r="M85" s="13" t="s">
        <v>36</v>
      </c>
      <c r="N85" s="13" t="s">
        <v>36</v>
      </c>
      <c r="O85" s="13" t="s">
        <v>36</v>
      </c>
      <c r="P85" s="12" t="s">
        <v>36</v>
      </c>
      <c r="Q85" s="11" t="s">
        <v>36</v>
      </c>
      <c r="R85" s="11" t="s">
        <v>36</v>
      </c>
      <c r="S85" s="11" t="s">
        <v>36</v>
      </c>
      <c r="T85" s="11" t="s">
        <v>36</v>
      </c>
      <c r="U85" s="11" t="s">
        <v>36</v>
      </c>
      <c r="V85" s="11" t="s">
        <v>36</v>
      </c>
      <c r="W85" s="11" t="s">
        <v>36</v>
      </c>
      <c r="X85" s="11" t="s">
        <v>36</v>
      </c>
      <c r="Y85" s="11" t="s">
        <v>36</v>
      </c>
      <c r="Z85" s="11" t="s">
        <v>36</v>
      </c>
      <c r="AX85" s="5"/>
      <c r="AY85" s="5"/>
      <c r="AZ85" s="5"/>
      <c r="BA85" s="5"/>
      <c r="BB85" s="5"/>
      <c r="BC85" s="5"/>
      <c r="BD85" s="5"/>
      <c r="BE85" s="5"/>
      <c r="BF85" s="5"/>
      <c r="BG85" s="5"/>
      <c r="BH85" s="5"/>
      <c r="BI85" s="5"/>
      <c r="BJ85" s="5"/>
      <c r="BK85" s="5"/>
      <c r="BL85" s="5"/>
      <c r="BM85" s="5"/>
      <c r="BN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c r="IV85" s="5"/>
      <c r="IW85" s="5"/>
      <c r="IX85" s="5"/>
    </row>
    <row r="86" spans="1:258" ht="83.25" customHeight="1" x14ac:dyDescent="0.25">
      <c r="A86" s="95" t="s">
        <v>80</v>
      </c>
      <c r="B86" s="96"/>
      <c r="C86" s="11">
        <v>2020</v>
      </c>
      <c r="D86" s="11">
        <v>2027</v>
      </c>
      <c r="E86" s="12" t="s">
        <v>36</v>
      </c>
      <c r="F86" s="12" t="s">
        <v>36</v>
      </c>
      <c r="G86" s="14" t="s">
        <v>36</v>
      </c>
      <c r="H86" s="14" t="s">
        <v>36</v>
      </c>
      <c r="I86" s="14" t="s">
        <v>36</v>
      </c>
      <c r="J86" s="14" t="s">
        <v>36</v>
      </c>
      <c r="K86" s="14" t="s">
        <v>36</v>
      </c>
      <c r="L86" s="14" t="s">
        <v>36</v>
      </c>
      <c r="M86" s="14" t="s">
        <v>36</v>
      </c>
      <c r="N86" s="14" t="s">
        <v>36</v>
      </c>
      <c r="O86" s="14" t="s">
        <v>36</v>
      </c>
      <c r="P86" s="12" t="s">
        <v>36</v>
      </c>
      <c r="Q86" s="11" t="s">
        <v>36</v>
      </c>
      <c r="R86" s="11" t="s">
        <v>36</v>
      </c>
      <c r="S86" s="11" t="s">
        <v>36</v>
      </c>
      <c r="T86" s="11" t="s">
        <v>36</v>
      </c>
      <c r="U86" s="11" t="s">
        <v>36</v>
      </c>
      <c r="V86" s="11" t="s">
        <v>36</v>
      </c>
      <c r="W86" s="11" t="s">
        <v>36</v>
      </c>
      <c r="X86" s="11" t="s">
        <v>36</v>
      </c>
      <c r="Y86" s="11" t="s">
        <v>36</v>
      </c>
      <c r="Z86" s="11" t="s">
        <v>36</v>
      </c>
      <c r="AX86" s="5"/>
      <c r="AY86" s="5"/>
      <c r="AZ86" s="5"/>
      <c r="BA86" s="5"/>
      <c r="BB86" s="5"/>
      <c r="BC86" s="5"/>
      <c r="BD86" s="5"/>
      <c r="BE86" s="5"/>
      <c r="BF86" s="5"/>
      <c r="BG86" s="5"/>
      <c r="BH86" s="5"/>
      <c r="BI86" s="5"/>
      <c r="BJ86" s="5"/>
      <c r="BK86" s="5"/>
      <c r="BL86" s="5"/>
      <c r="BM86" s="5"/>
      <c r="BN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c r="IW86" s="5"/>
      <c r="IX86" s="5"/>
    </row>
    <row r="87" spans="1:258" ht="35.25" customHeight="1" x14ac:dyDescent="0.3">
      <c r="A87" s="47" t="s">
        <v>78</v>
      </c>
      <c r="B87" s="50" t="s">
        <v>81</v>
      </c>
      <c r="C87" s="94">
        <v>2020</v>
      </c>
      <c r="D87" s="94">
        <v>2027</v>
      </c>
      <c r="E87" s="62" t="s">
        <v>82</v>
      </c>
      <c r="F87" s="7" t="s">
        <v>34</v>
      </c>
      <c r="G87" s="24">
        <f t="shared" ref="G87:G110" si="12">SUM(H87:O87)</f>
        <v>23623.5</v>
      </c>
      <c r="H87" s="24">
        <f>SUM(H88:H89)</f>
        <v>3623.5</v>
      </c>
      <c r="I87" s="24">
        <f t="shared" ref="I87:O87" si="13">SUM(I88:I89)</f>
        <v>0</v>
      </c>
      <c r="J87" s="24">
        <f t="shared" si="13"/>
        <v>0</v>
      </c>
      <c r="K87" s="25">
        <f t="shared" si="13"/>
        <v>0</v>
      </c>
      <c r="L87" s="25">
        <f t="shared" si="13"/>
        <v>0</v>
      </c>
      <c r="M87" s="25">
        <f t="shared" si="13"/>
        <v>0</v>
      </c>
      <c r="N87" s="24">
        <f t="shared" si="13"/>
        <v>0</v>
      </c>
      <c r="O87" s="24">
        <f t="shared" si="13"/>
        <v>20000</v>
      </c>
      <c r="P87" s="62" t="s">
        <v>83</v>
      </c>
      <c r="Q87" s="94" t="s">
        <v>35</v>
      </c>
      <c r="R87" s="94">
        <f>SUM(S87:Z89)</f>
        <v>2</v>
      </c>
      <c r="S87" s="94">
        <v>2</v>
      </c>
      <c r="T87" s="94">
        <v>0</v>
      </c>
      <c r="U87" s="94">
        <v>0</v>
      </c>
      <c r="V87" s="94">
        <v>0</v>
      </c>
      <c r="W87" s="94">
        <v>0</v>
      </c>
      <c r="X87" s="94">
        <v>0</v>
      </c>
      <c r="Y87" s="94">
        <v>0</v>
      </c>
      <c r="Z87" s="94">
        <v>0</v>
      </c>
      <c r="AX87" s="5"/>
      <c r="AY87" s="5"/>
      <c r="AZ87" s="5"/>
      <c r="BA87" s="5"/>
      <c r="BB87" s="5"/>
      <c r="BC87" s="5"/>
      <c r="BD87" s="5"/>
      <c r="BE87" s="5"/>
      <c r="BF87" s="5"/>
      <c r="BG87" s="5"/>
      <c r="BH87" s="5"/>
      <c r="BI87" s="5"/>
      <c r="BJ87" s="5"/>
      <c r="BK87" s="5"/>
      <c r="BL87" s="5"/>
      <c r="BM87" s="5"/>
      <c r="BN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c r="IV87" s="5"/>
      <c r="IW87" s="5"/>
      <c r="IX87" s="5"/>
    </row>
    <row r="88" spans="1:258" ht="51.75" customHeight="1" x14ac:dyDescent="0.3">
      <c r="A88" s="47"/>
      <c r="B88" s="108"/>
      <c r="C88" s="94"/>
      <c r="D88" s="94"/>
      <c r="E88" s="107"/>
      <c r="F88" s="7" t="s">
        <v>84</v>
      </c>
      <c r="G88" s="24">
        <f t="shared" si="12"/>
        <v>23623.5</v>
      </c>
      <c r="H88" s="24">
        <f>20000-16376.5</f>
        <v>3623.5</v>
      </c>
      <c r="I88" s="24">
        <f>20000-20000</f>
        <v>0</v>
      </c>
      <c r="J88" s="24">
        <f>20000-20000</f>
        <v>0</v>
      </c>
      <c r="K88" s="25">
        <f>20000-20000</f>
        <v>0</v>
      </c>
      <c r="L88" s="25">
        <v>0</v>
      </c>
      <c r="M88" s="25">
        <v>0</v>
      </c>
      <c r="N88" s="24">
        <v>0</v>
      </c>
      <c r="O88" s="24">
        <v>20000</v>
      </c>
      <c r="P88" s="107"/>
      <c r="Q88" s="94"/>
      <c r="R88" s="94"/>
      <c r="S88" s="94"/>
      <c r="T88" s="94"/>
      <c r="U88" s="94"/>
      <c r="V88" s="94"/>
      <c r="W88" s="94"/>
      <c r="X88" s="94"/>
      <c r="Y88" s="94"/>
      <c r="Z88" s="94"/>
      <c r="AX88" s="5"/>
      <c r="AY88" s="5"/>
      <c r="AZ88" s="5"/>
      <c r="BA88" s="5"/>
      <c r="BB88" s="5"/>
      <c r="BC88" s="5"/>
      <c r="BD88" s="5"/>
      <c r="BE88" s="5"/>
      <c r="BF88" s="5"/>
      <c r="BG88" s="5"/>
      <c r="BH88" s="5"/>
      <c r="BI88" s="5"/>
      <c r="BJ88" s="5"/>
      <c r="BK88" s="5"/>
      <c r="BL88" s="5"/>
      <c r="BM88" s="5"/>
      <c r="BN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c r="IW88" s="5"/>
      <c r="IX88" s="5"/>
    </row>
    <row r="89" spans="1:258" ht="51.75" customHeight="1" x14ac:dyDescent="0.3">
      <c r="A89" s="47"/>
      <c r="B89" s="108"/>
      <c r="C89" s="94"/>
      <c r="D89" s="94"/>
      <c r="E89" s="107"/>
      <c r="F89" s="7" t="s">
        <v>85</v>
      </c>
      <c r="G89" s="24">
        <f t="shared" si="12"/>
        <v>0</v>
      </c>
      <c r="H89" s="24">
        <v>0</v>
      </c>
      <c r="I89" s="24">
        <v>0</v>
      </c>
      <c r="J89" s="24">
        <v>0</v>
      </c>
      <c r="K89" s="25">
        <v>0</v>
      </c>
      <c r="L89" s="25">
        <v>0</v>
      </c>
      <c r="M89" s="25">
        <v>0</v>
      </c>
      <c r="N89" s="24">
        <v>0</v>
      </c>
      <c r="O89" s="24">
        <v>0</v>
      </c>
      <c r="P89" s="107"/>
      <c r="Q89" s="94"/>
      <c r="R89" s="94"/>
      <c r="S89" s="94"/>
      <c r="T89" s="94"/>
      <c r="U89" s="94"/>
      <c r="V89" s="94"/>
      <c r="W89" s="94"/>
      <c r="X89" s="94"/>
      <c r="Y89" s="94"/>
      <c r="Z89" s="94"/>
      <c r="AX89" s="5"/>
      <c r="AY89" s="5"/>
      <c r="AZ89" s="5"/>
      <c r="BA89" s="5"/>
      <c r="BB89" s="5"/>
      <c r="BC89" s="5"/>
      <c r="BD89" s="5"/>
      <c r="BE89" s="5"/>
      <c r="BF89" s="5"/>
      <c r="BG89" s="5"/>
      <c r="BH89" s="5"/>
      <c r="BI89" s="5"/>
      <c r="BJ89" s="5"/>
      <c r="BK89" s="5"/>
      <c r="BL89" s="5"/>
      <c r="BM89" s="5"/>
      <c r="BN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c r="IW89" s="5"/>
      <c r="IX89" s="5"/>
    </row>
    <row r="90" spans="1:258" ht="39.75" customHeight="1" x14ac:dyDescent="0.3">
      <c r="A90" s="47" t="s">
        <v>121</v>
      </c>
      <c r="B90" s="50" t="s">
        <v>122</v>
      </c>
      <c r="C90" s="94">
        <v>2025</v>
      </c>
      <c r="D90" s="94">
        <v>2027</v>
      </c>
      <c r="E90" s="62" t="s">
        <v>123</v>
      </c>
      <c r="F90" s="7" t="s">
        <v>34</v>
      </c>
      <c r="G90" s="24">
        <f t="shared" si="12"/>
        <v>0</v>
      </c>
      <c r="H90" s="24">
        <f t="shared" ref="H90:O95" si="14">H93</f>
        <v>0</v>
      </c>
      <c r="I90" s="24">
        <f t="shared" si="14"/>
        <v>0</v>
      </c>
      <c r="J90" s="24">
        <f t="shared" si="14"/>
        <v>0</v>
      </c>
      <c r="K90" s="24">
        <f t="shared" si="14"/>
        <v>0</v>
      </c>
      <c r="L90" s="24">
        <f t="shared" si="14"/>
        <v>0</v>
      </c>
      <c r="M90" s="24">
        <f t="shared" si="14"/>
        <v>0</v>
      </c>
      <c r="N90" s="24">
        <f t="shared" si="14"/>
        <v>0</v>
      </c>
      <c r="O90" s="24">
        <f t="shared" si="14"/>
        <v>0</v>
      </c>
      <c r="P90" s="107" t="s">
        <v>36</v>
      </c>
      <c r="Q90" s="94" t="s">
        <v>36</v>
      </c>
      <c r="R90" s="94" t="s">
        <v>124</v>
      </c>
      <c r="S90" s="94" t="s">
        <v>36</v>
      </c>
      <c r="T90" s="94" t="s">
        <v>36</v>
      </c>
      <c r="U90" s="94" t="s">
        <v>36</v>
      </c>
      <c r="V90" s="94" t="s">
        <v>36</v>
      </c>
      <c r="W90" s="94" t="s">
        <v>36</v>
      </c>
      <c r="X90" s="94" t="s">
        <v>36</v>
      </c>
      <c r="Y90" s="94" t="s">
        <v>36</v>
      </c>
      <c r="Z90" s="94" t="s">
        <v>36</v>
      </c>
      <c r="AX90" s="5"/>
      <c r="AY90" s="5"/>
      <c r="AZ90" s="5"/>
      <c r="BA90" s="5"/>
      <c r="BB90" s="5"/>
      <c r="BC90" s="5"/>
      <c r="BD90" s="5"/>
      <c r="BE90" s="5"/>
      <c r="BF90" s="5"/>
      <c r="BG90" s="5"/>
      <c r="BH90" s="5"/>
      <c r="BI90" s="5"/>
      <c r="BJ90" s="5"/>
      <c r="BK90" s="5"/>
      <c r="BL90" s="5"/>
      <c r="BM90" s="5"/>
      <c r="BN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row>
    <row r="91" spans="1:258" ht="36" customHeight="1" x14ac:dyDescent="0.3">
      <c r="A91" s="47"/>
      <c r="B91" s="108"/>
      <c r="C91" s="94"/>
      <c r="D91" s="94"/>
      <c r="E91" s="107"/>
      <c r="F91" s="7" t="s">
        <v>84</v>
      </c>
      <c r="G91" s="24">
        <f t="shared" si="12"/>
        <v>0</v>
      </c>
      <c r="H91" s="24">
        <f t="shared" si="14"/>
        <v>0</v>
      </c>
      <c r="I91" s="24">
        <f t="shared" si="14"/>
        <v>0</v>
      </c>
      <c r="J91" s="24">
        <f t="shared" si="14"/>
        <v>0</v>
      </c>
      <c r="K91" s="24">
        <f t="shared" si="14"/>
        <v>0</v>
      </c>
      <c r="L91" s="24">
        <f t="shared" si="14"/>
        <v>0</v>
      </c>
      <c r="M91" s="24">
        <f t="shared" si="14"/>
        <v>0</v>
      </c>
      <c r="N91" s="24">
        <f t="shared" si="14"/>
        <v>0</v>
      </c>
      <c r="O91" s="24">
        <f t="shared" si="14"/>
        <v>0</v>
      </c>
      <c r="P91" s="107"/>
      <c r="Q91" s="94"/>
      <c r="R91" s="94"/>
      <c r="S91" s="94"/>
      <c r="T91" s="94"/>
      <c r="U91" s="94"/>
      <c r="V91" s="94"/>
      <c r="W91" s="94"/>
      <c r="X91" s="94"/>
      <c r="Y91" s="94"/>
      <c r="Z91" s="94"/>
      <c r="AX91" s="5"/>
      <c r="AY91" s="5"/>
      <c r="AZ91" s="5"/>
      <c r="BA91" s="5"/>
      <c r="BB91" s="5"/>
      <c r="BC91" s="5"/>
      <c r="BD91" s="5"/>
      <c r="BE91" s="5"/>
      <c r="BF91" s="5"/>
      <c r="BG91" s="5"/>
      <c r="BH91" s="5"/>
      <c r="BI91" s="5"/>
      <c r="BJ91" s="5"/>
      <c r="BK91" s="5"/>
      <c r="BL91" s="5"/>
      <c r="BM91" s="5"/>
      <c r="BN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c r="IU91" s="5"/>
      <c r="IV91" s="5"/>
      <c r="IW91" s="5"/>
      <c r="IX91" s="5"/>
    </row>
    <row r="92" spans="1:258" ht="51" customHeight="1" x14ac:dyDescent="0.3">
      <c r="A92" s="47"/>
      <c r="B92" s="108"/>
      <c r="C92" s="94"/>
      <c r="D92" s="94"/>
      <c r="E92" s="107"/>
      <c r="F92" s="7" t="s">
        <v>85</v>
      </c>
      <c r="G92" s="24">
        <f t="shared" si="12"/>
        <v>0</v>
      </c>
      <c r="H92" s="24">
        <f t="shared" si="14"/>
        <v>0</v>
      </c>
      <c r="I92" s="24">
        <f t="shared" si="14"/>
        <v>0</v>
      </c>
      <c r="J92" s="24">
        <f t="shared" si="14"/>
        <v>0</v>
      </c>
      <c r="K92" s="24">
        <f t="shared" si="14"/>
        <v>0</v>
      </c>
      <c r="L92" s="24">
        <f t="shared" si="14"/>
        <v>0</v>
      </c>
      <c r="M92" s="24">
        <f t="shared" si="14"/>
        <v>0</v>
      </c>
      <c r="N92" s="24">
        <f t="shared" si="14"/>
        <v>0</v>
      </c>
      <c r="O92" s="24">
        <f t="shared" si="14"/>
        <v>0</v>
      </c>
      <c r="P92" s="107"/>
      <c r="Q92" s="94"/>
      <c r="R92" s="94"/>
      <c r="S92" s="94"/>
      <c r="T92" s="94"/>
      <c r="U92" s="94"/>
      <c r="V92" s="94"/>
      <c r="W92" s="94"/>
      <c r="X92" s="94"/>
      <c r="Y92" s="94"/>
      <c r="Z92" s="94"/>
      <c r="AX92" s="5"/>
      <c r="AY92" s="5"/>
      <c r="AZ92" s="5"/>
      <c r="BA92" s="5"/>
      <c r="BB92" s="5"/>
      <c r="BC92" s="5"/>
      <c r="BD92" s="5"/>
      <c r="BE92" s="5"/>
      <c r="BF92" s="5"/>
      <c r="BG92" s="5"/>
      <c r="BH92" s="5"/>
      <c r="BI92" s="5"/>
      <c r="BJ92" s="5"/>
      <c r="BK92" s="5"/>
      <c r="BL92" s="5"/>
      <c r="BM92" s="5"/>
      <c r="BN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c r="IW92" s="5"/>
      <c r="IX92" s="5"/>
    </row>
    <row r="93" spans="1:258" ht="33.75" customHeight="1" x14ac:dyDescent="0.3">
      <c r="A93" s="47" t="s">
        <v>125</v>
      </c>
      <c r="B93" s="50" t="s">
        <v>126</v>
      </c>
      <c r="C93" s="94">
        <v>2025</v>
      </c>
      <c r="D93" s="94">
        <v>2027</v>
      </c>
      <c r="E93" s="62" t="s">
        <v>123</v>
      </c>
      <c r="F93" s="7" t="s">
        <v>34</v>
      </c>
      <c r="G93" s="24">
        <f t="shared" si="12"/>
        <v>0</v>
      </c>
      <c r="H93" s="24">
        <f t="shared" si="14"/>
        <v>0</v>
      </c>
      <c r="I93" s="24">
        <f t="shared" si="14"/>
        <v>0</v>
      </c>
      <c r="J93" s="24">
        <f t="shared" si="14"/>
        <v>0</v>
      </c>
      <c r="K93" s="24">
        <f t="shared" si="14"/>
        <v>0</v>
      </c>
      <c r="L93" s="24">
        <f t="shared" si="14"/>
        <v>0</v>
      </c>
      <c r="M93" s="24">
        <f t="shared" si="14"/>
        <v>0</v>
      </c>
      <c r="N93" s="24">
        <f t="shared" si="14"/>
        <v>0</v>
      </c>
      <c r="O93" s="24">
        <f t="shared" si="14"/>
        <v>0</v>
      </c>
      <c r="P93" s="107" t="s">
        <v>36</v>
      </c>
      <c r="Q93" s="94" t="s">
        <v>36</v>
      </c>
      <c r="R93" s="94" t="s">
        <v>36</v>
      </c>
      <c r="S93" s="94" t="s">
        <v>36</v>
      </c>
      <c r="T93" s="94" t="s">
        <v>36</v>
      </c>
      <c r="U93" s="94" t="s">
        <v>36</v>
      </c>
      <c r="V93" s="94" t="s">
        <v>36</v>
      </c>
      <c r="W93" s="94" t="s">
        <v>36</v>
      </c>
      <c r="X93" s="94" t="s">
        <v>36</v>
      </c>
      <c r="Y93" s="94" t="s">
        <v>36</v>
      </c>
      <c r="Z93" s="94" t="s">
        <v>36</v>
      </c>
      <c r="AX93" s="5"/>
      <c r="AY93" s="5"/>
      <c r="AZ93" s="5"/>
      <c r="BA93" s="5"/>
      <c r="BB93" s="5"/>
      <c r="BC93" s="5"/>
      <c r="BD93" s="5"/>
      <c r="BE93" s="5"/>
      <c r="BF93" s="5"/>
      <c r="BG93" s="5"/>
      <c r="BH93" s="5"/>
      <c r="BI93" s="5"/>
      <c r="BJ93" s="5"/>
      <c r="BK93" s="5"/>
      <c r="BL93" s="5"/>
      <c r="BM93" s="5"/>
      <c r="BN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c r="IS93" s="5"/>
      <c r="IT93" s="5"/>
      <c r="IU93" s="5"/>
      <c r="IV93" s="5"/>
      <c r="IW93" s="5"/>
      <c r="IX93" s="5"/>
    </row>
    <row r="94" spans="1:258" ht="37.5" customHeight="1" x14ac:dyDescent="0.3">
      <c r="A94" s="47"/>
      <c r="B94" s="50"/>
      <c r="C94" s="94"/>
      <c r="D94" s="94"/>
      <c r="E94" s="107"/>
      <c r="F94" s="7" t="s">
        <v>84</v>
      </c>
      <c r="G94" s="24">
        <f t="shared" si="12"/>
        <v>0</v>
      </c>
      <c r="H94" s="24">
        <f t="shared" si="14"/>
        <v>0</v>
      </c>
      <c r="I94" s="24">
        <f t="shared" si="14"/>
        <v>0</v>
      </c>
      <c r="J94" s="24">
        <f t="shared" si="14"/>
        <v>0</v>
      </c>
      <c r="K94" s="24">
        <f t="shared" si="14"/>
        <v>0</v>
      </c>
      <c r="L94" s="24">
        <f t="shared" si="14"/>
        <v>0</v>
      </c>
      <c r="M94" s="24">
        <f t="shared" si="14"/>
        <v>0</v>
      </c>
      <c r="N94" s="24">
        <f t="shared" si="14"/>
        <v>0</v>
      </c>
      <c r="O94" s="24">
        <f t="shared" si="14"/>
        <v>0</v>
      </c>
      <c r="P94" s="107"/>
      <c r="Q94" s="94"/>
      <c r="R94" s="94"/>
      <c r="S94" s="94"/>
      <c r="T94" s="94"/>
      <c r="U94" s="94"/>
      <c r="V94" s="94"/>
      <c r="W94" s="94"/>
      <c r="X94" s="94"/>
      <c r="Y94" s="94"/>
      <c r="Z94" s="94"/>
      <c r="AX94" s="5"/>
      <c r="AY94" s="5"/>
      <c r="AZ94" s="5"/>
      <c r="BA94" s="5"/>
      <c r="BB94" s="5"/>
      <c r="BC94" s="5"/>
      <c r="BD94" s="5"/>
      <c r="BE94" s="5"/>
      <c r="BF94" s="5"/>
      <c r="BG94" s="5"/>
      <c r="BH94" s="5"/>
      <c r="BI94" s="5"/>
      <c r="BJ94" s="5"/>
      <c r="BK94" s="5"/>
      <c r="BL94" s="5"/>
      <c r="BM94" s="5"/>
      <c r="BN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c r="IW94" s="5"/>
      <c r="IX94" s="5"/>
    </row>
    <row r="95" spans="1:258" ht="47.25" customHeight="1" x14ac:dyDescent="0.3">
      <c r="A95" s="47"/>
      <c r="B95" s="50"/>
      <c r="C95" s="94"/>
      <c r="D95" s="94"/>
      <c r="E95" s="107"/>
      <c r="F95" s="7" t="s">
        <v>85</v>
      </c>
      <c r="G95" s="24">
        <f t="shared" si="12"/>
        <v>0</v>
      </c>
      <c r="H95" s="24">
        <f t="shared" si="14"/>
        <v>0</v>
      </c>
      <c r="I95" s="24">
        <f t="shared" si="14"/>
        <v>0</v>
      </c>
      <c r="J95" s="24">
        <f t="shared" si="14"/>
        <v>0</v>
      </c>
      <c r="K95" s="24">
        <f t="shared" si="14"/>
        <v>0</v>
      </c>
      <c r="L95" s="24">
        <f t="shared" si="14"/>
        <v>0</v>
      </c>
      <c r="M95" s="24">
        <f t="shared" si="14"/>
        <v>0</v>
      </c>
      <c r="N95" s="24">
        <f t="shared" si="14"/>
        <v>0</v>
      </c>
      <c r="O95" s="24">
        <v>0</v>
      </c>
      <c r="P95" s="107"/>
      <c r="Q95" s="94"/>
      <c r="R95" s="94"/>
      <c r="S95" s="94"/>
      <c r="T95" s="94"/>
      <c r="U95" s="94"/>
      <c r="V95" s="94"/>
      <c r="W95" s="94"/>
      <c r="X95" s="94"/>
      <c r="Y95" s="94"/>
      <c r="Z95" s="94"/>
      <c r="AX95" s="5"/>
      <c r="AY95" s="5"/>
      <c r="AZ95" s="5"/>
      <c r="BA95" s="5"/>
      <c r="BB95" s="5"/>
      <c r="BC95" s="5"/>
      <c r="BD95" s="5"/>
      <c r="BE95" s="5"/>
      <c r="BF95" s="5"/>
      <c r="BG95" s="5"/>
      <c r="BH95" s="5"/>
      <c r="BI95" s="5"/>
      <c r="BJ95" s="5"/>
      <c r="BK95" s="5"/>
      <c r="BL95" s="5"/>
      <c r="BM95" s="5"/>
      <c r="BN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c r="IS95" s="5"/>
      <c r="IT95" s="5"/>
      <c r="IU95" s="5"/>
      <c r="IV95" s="5"/>
      <c r="IW95" s="5"/>
      <c r="IX95" s="5"/>
    </row>
    <row r="96" spans="1:258" ht="33.75" customHeight="1" x14ac:dyDescent="0.3">
      <c r="A96" s="47" t="s">
        <v>127</v>
      </c>
      <c r="B96" s="50" t="s">
        <v>128</v>
      </c>
      <c r="C96" s="94">
        <v>2025</v>
      </c>
      <c r="D96" s="94">
        <v>2027</v>
      </c>
      <c r="E96" s="62" t="s">
        <v>129</v>
      </c>
      <c r="F96" s="7" t="s">
        <v>34</v>
      </c>
      <c r="G96" s="24">
        <f t="shared" si="12"/>
        <v>0</v>
      </c>
      <c r="H96" s="24">
        <f>SUM(H97:H98)</f>
        <v>0</v>
      </c>
      <c r="I96" s="24">
        <f t="shared" ref="I96:O96" si="15">SUM(I97:I98)</f>
        <v>0</v>
      </c>
      <c r="J96" s="24">
        <f t="shared" si="15"/>
        <v>0</v>
      </c>
      <c r="K96" s="24">
        <f t="shared" si="15"/>
        <v>0</v>
      </c>
      <c r="L96" s="24">
        <f t="shared" si="15"/>
        <v>0</v>
      </c>
      <c r="M96" s="24">
        <f t="shared" si="15"/>
        <v>0</v>
      </c>
      <c r="N96" s="24">
        <f t="shared" si="15"/>
        <v>0</v>
      </c>
      <c r="O96" s="24">
        <f t="shared" si="15"/>
        <v>0</v>
      </c>
      <c r="P96" s="62" t="s">
        <v>130</v>
      </c>
      <c r="Q96" s="45" t="s">
        <v>37</v>
      </c>
      <c r="R96" s="94">
        <v>2</v>
      </c>
      <c r="S96" s="51" t="s">
        <v>36</v>
      </c>
      <c r="T96" s="51" t="s">
        <v>36</v>
      </c>
      <c r="U96" s="51" t="s">
        <v>36</v>
      </c>
      <c r="V96" s="51" t="s">
        <v>36</v>
      </c>
      <c r="W96" s="51" t="s">
        <v>36</v>
      </c>
      <c r="X96" s="51">
        <v>1</v>
      </c>
      <c r="Y96" s="51">
        <v>1</v>
      </c>
      <c r="Z96" s="51">
        <v>0</v>
      </c>
      <c r="AX96" s="5"/>
      <c r="AY96" s="5"/>
      <c r="AZ96" s="5"/>
      <c r="BA96" s="5"/>
      <c r="BB96" s="5"/>
      <c r="BC96" s="5"/>
      <c r="BD96" s="5"/>
      <c r="BE96" s="5"/>
      <c r="BF96" s="5"/>
      <c r="BG96" s="5"/>
      <c r="BH96" s="5"/>
      <c r="BI96" s="5"/>
      <c r="BJ96" s="5"/>
      <c r="BK96" s="5"/>
      <c r="BL96" s="5"/>
      <c r="BM96" s="5"/>
      <c r="BN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c r="IW96" s="5"/>
      <c r="IX96" s="5"/>
    </row>
    <row r="97" spans="1:258" ht="30.75" customHeight="1" x14ac:dyDescent="0.3">
      <c r="A97" s="47"/>
      <c r="B97" s="108"/>
      <c r="C97" s="94"/>
      <c r="D97" s="94"/>
      <c r="E97" s="107"/>
      <c r="F97" s="7" t="s">
        <v>84</v>
      </c>
      <c r="G97" s="24">
        <f t="shared" si="12"/>
        <v>0</v>
      </c>
      <c r="H97" s="24">
        <f>2000-2000</f>
        <v>0</v>
      </c>
      <c r="I97" s="24">
        <f>2000-2000</f>
        <v>0</v>
      </c>
      <c r="J97" s="24">
        <v>0</v>
      </c>
      <c r="K97" s="24">
        <v>0</v>
      </c>
      <c r="L97" s="24">
        <v>0</v>
      </c>
      <c r="M97" s="24">
        <v>0</v>
      </c>
      <c r="N97" s="24">
        <v>0</v>
      </c>
      <c r="O97" s="24">
        <v>0</v>
      </c>
      <c r="P97" s="107"/>
      <c r="Q97" s="46"/>
      <c r="R97" s="94"/>
      <c r="S97" s="52"/>
      <c r="T97" s="52"/>
      <c r="U97" s="52"/>
      <c r="V97" s="52"/>
      <c r="W97" s="52"/>
      <c r="X97" s="52"/>
      <c r="Y97" s="52"/>
      <c r="Z97" s="52"/>
      <c r="AX97" s="5"/>
      <c r="AY97" s="5"/>
      <c r="AZ97" s="5"/>
      <c r="BA97" s="5"/>
      <c r="BB97" s="5"/>
      <c r="BC97" s="5"/>
      <c r="BD97" s="5"/>
      <c r="BE97" s="5"/>
      <c r="BF97" s="5"/>
      <c r="BG97" s="5"/>
      <c r="BH97" s="5"/>
      <c r="BI97" s="5"/>
      <c r="BJ97" s="5"/>
      <c r="BK97" s="5"/>
      <c r="BL97" s="5"/>
      <c r="BM97" s="5"/>
      <c r="BN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c r="IT97" s="5"/>
      <c r="IU97" s="5"/>
      <c r="IV97" s="5"/>
      <c r="IW97" s="5"/>
      <c r="IX97" s="5"/>
    </row>
    <row r="98" spans="1:258" ht="48.75" customHeight="1" x14ac:dyDescent="0.3">
      <c r="A98" s="47"/>
      <c r="B98" s="108"/>
      <c r="C98" s="94"/>
      <c r="D98" s="94"/>
      <c r="E98" s="107"/>
      <c r="F98" s="7" t="s">
        <v>85</v>
      </c>
      <c r="G98" s="24">
        <f t="shared" si="12"/>
        <v>0</v>
      </c>
      <c r="H98" s="24">
        <v>0</v>
      </c>
      <c r="I98" s="24">
        <v>0</v>
      </c>
      <c r="J98" s="24">
        <v>0</v>
      </c>
      <c r="K98" s="24">
        <v>0</v>
      </c>
      <c r="L98" s="24">
        <v>0</v>
      </c>
      <c r="M98" s="24">
        <v>0</v>
      </c>
      <c r="N98" s="24">
        <v>0</v>
      </c>
      <c r="O98" s="24">
        <v>0</v>
      </c>
      <c r="P98" s="107"/>
      <c r="Q98" s="46"/>
      <c r="R98" s="94"/>
      <c r="S98" s="53"/>
      <c r="T98" s="53"/>
      <c r="U98" s="53"/>
      <c r="V98" s="53"/>
      <c r="W98" s="53"/>
      <c r="X98" s="53"/>
      <c r="Y98" s="53"/>
      <c r="Z98" s="53"/>
      <c r="AX98" s="5"/>
      <c r="AY98" s="5"/>
      <c r="AZ98" s="5"/>
      <c r="BA98" s="5"/>
      <c r="BB98" s="5"/>
      <c r="BC98" s="5"/>
      <c r="BD98" s="5"/>
      <c r="BE98" s="5"/>
      <c r="BF98" s="5"/>
      <c r="BG98" s="5"/>
      <c r="BH98" s="5"/>
      <c r="BI98" s="5"/>
      <c r="BJ98" s="5"/>
      <c r="BK98" s="5"/>
      <c r="BL98" s="5"/>
      <c r="BM98" s="5"/>
      <c r="BN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c r="IW98" s="5"/>
      <c r="IX98" s="5"/>
    </row>
    <row r="99" spans="1:258" ht="34.5" customHeight="1" x14ac:dyDescent="0.25">
      <c r="A99" s="49" t="s">
        <v>131</v>
      </c>
      <c r="B99" s="50" t="s">
        <v>132</v>
      </c>
      <c r="C99" s="51">
        <v>2025</v>
      </c>
      <c r="D99" s="51">
        <v>2027</v>
      </c>
      <c r="E99" s="62" t="s">
        <v>133</v>
      </c>
      <c r="F99" s="7" t="s">
        <v>34</v>
      </c>
      <c r="G99" s="8">
        <f t="shared" si="12"/>
        <v>0</v>
      </c>
      <c r="H99" s="33">
        <f>SUM(H100:H101)</f>
        <v>0</v>
      </c>
      <c r="I99" s="33">
        <f t="shared" ref="I99:O99" si="16">SUM(I100:I101)</f>
        <v>0</v>
      </c>
      <c r="J99" s="33">
        <f t="shared" si="16"/>
        <v>0</v>
      </c>
      <c r="K99" s="35">
        <f t="shared" si="16"/>
        <v>0</v>
      </c>
      <c r="L99" s="35">
        <f t="shared" si="16"/>
        <v>0</v>
      </c>
      <c r="M99" s="35">
        <f t="shared" si="16"/>
        <v>0</v>
      </c>
      <c r="N99" s="33">
        <f t="shared" si="16"/>
        <v>0</v>
      </c>
      <c r="O99" s="33">
        <f t="shared" si="16"/>
        <v>0</v>
      </c>
      <c r="P99" s="54" t="s">
        <v>134</v>
      </c>
      <c r="Q99" s="45" t="s">
        <v>35</v>
      </c>
      <c r="R99" s="51">
        <v>3</v>
      </c>
      <c r="S99" s="51" t="s">
        <v>36</v>
      </c>
      <c r="T99" s="51" t="s">
        <v>36</v>
      </c>
      <c r="U99" s="51" t="s">
        <v>36</v>
      </c>
      <c r="V99" s="51" t="s">
        <v>36</v>
      </c>
      <c r="W99" s="51" t="s">
        <v>36</v>
      </c>
      <c r="X99" s="51">
        <v>1</v>
      </c>
      <c r="Y99" s="51">
        <v>1</v>
      </c>
      <c r="Z99" s="51">
        <v>1</v>
      </c>
      <c r="AX99" s="5"/>
      <c r="AY99" s="5"/>
      <c r="AZ99" s="5"/>
      <c r="BA99" s="5"/>
      <c r="BB99" s="5"/>
      <c r="BC99" s="5"/>
      <c r="BD99" s="5"/>
      <c r="BE99" s="5"/>
      <c r="BF99" s="5"/>
      <c r="BG99" s="5"/>
      <c r="BH99" s="5"/>
      <c r="BI99" s="5"/>
      <c r="BJ99" s="5"/>
      <c r="BK99" s="5"/>
      <c r="BL99" s="5"/>
      <c r="BM99" s="5"/>
      <c r="BN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c r="IS99" s="5"/>
      <c r="IT99" s="5"/>
      <c r="IU99" s="5"/>
      <c r="IV99" s="5"/>
      <c r="IW99" s="5"/>
      <c r="IX99" s="5"/>
    </row>
    <row r="100" spans="1:258" ht="30.75" customHeight="1" x14ac:dyDescent="0.25">
      <c r="A100" s="49"/>
      <c r="B100" s="50"/>
      <c r="C100" s="52"/>
      <c r="D100" s="52"/>
      <c r="E100" s="107"/>
      <c r="F100" s="7" t="s">
        <v>84</v>
      </c>
      <c r="G100" s="8">
        <f t="shared" si="12"/>
        <v>0</v>
      </c>
      <c r="H100" s="33">
        <v>0</v>
      </c>
      <c r="I100" s="33">
        <v>0</v>
      </c>
      <c r="J100" s="33">
        <v>0</v>
      </c>
      <c r="K100" s="35">
        <v>0</v>
      </c>
      <c r="L100" s="35">
        <v>0</v>
      </c>
      <c r="M100" s="35">
        <v>0</v>
      </c>
      <c r="N100" s="35">
        <v>0</v>
      </c>
      <c r="O100" s="33">
        <v>0</v>
      </c>
      <c r="P100" s="55"/>
      <c r="Q100" s="46"/>
      <c r="R100" s="52"/>
      <c r="S100" s="52"/>
      <c r="T100" s="52"/>
      <c r="U100" s="52"/>
      <c r="V100" s="52"/>
      <c r="W100" s="52"/>
      <c r="X100" s="52"/>
      <c r="Y100" s="52"/>
      <c r="Z100" s="52"/>
      <c r="AX100" s="5"/>
      <c r="AY100" s="5"/>
      <c r="AZ100" s="5"/>
      <c r="BA100" s="5"/>
      <c r="BB100" s="5"/>
      <c r="BC100" s="5"/>
      <c r="BD100" s="5"/>
      <c r="BE100" s="5"/>
      <c r="BF100" s="5"/>
      <c r="BG100" s="5"/>
      <c r="BH100" s="5"/>
      <c r="BI100" s="5"/>
      <c r="BJ100" s="5"/>
      <c r="BK100" s="5"/>
      <c r="BL100" s="5"/>
      <c r="BM100" s="5"/>
      <c r="BN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c r="IV100" s="5"/>
      <c r="IW100" s="5"/>
      <c r="IX100" s="5"/>
    </row>
    <row r="101" spans="1:258" ht="48.75" customHeight="1" x14ac:dyDescent="0.25">
      <c r="A101" s="49"/>
      <c r="B101" s="50"/>
      <c r="C101" s="53"/>
      <c r="D101" s="53"/>
      <c r="E101" s="107"/>
      <c r="F101" s="34" t="s">
        <v>85</v>
      </c>
      <c r="G101" s="8">
        <f t="shared" si="12"/>
        <v>0</v>
      </c>
      <c r="H101" s="33">
        <v>0</v>
      </c>
      <c r="I101" s="33">
        <v>0</v>
      </c>
      <c r="J101" s="33">
        <v>0</v>
      </c>
      <c r="K101" s="35">
        <v>0</v>
      </c>
      <c r="L101" s="35">
        <v>0</v>
      </c>
      <c r="M101" s="35">
        <v>0</v>
      </c>
      <c r="N101" s="33">
        <v>0</v>
      </c>
      <c r="O101" s="33">
        <v>0</v>
      </c>
      <c r="P101" s="56"/>
      <c r="Q101" s="46"/>
      <c r="R101" s="53"/>
      <c r="S101" s="53"/>
      <c r="T101" s="53"/>
      <c r="U101" s="53"/>
      <c r="V101" s="53"/>
      <c r="W101" s="53"/>
      <c r="X101" s="53"/>
      <c r="Y101" s="53"/>
      <c r="Z101" s="53"/>
      <c r="AX101" s="5"/>
      <c r="AY101" s="5"/>
      <c r="AZ101" s="5"/>
      <c r="BA101" s="5"/>
      <c r="BB101" s="5"/>
      <c r="BC101" s="5"/>
      <c r="BD101" s="5"/>
      <c r="BE101" s="5"/>
      <c r="BF101" s="5"/>
      <c r="BG101" s="5"/>
      <c r="BH101" s="5"/>
      <c r="BI101" s="5"/>
      <c r="BJ101" s="5"/>
      <c r="BK101" s="5"/>
      <c r="BL101" s="5"/>
      <c r="BM101" s="5"/>
      <c r="BN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c r="IS101" s="5"/>
      <c r="IT101" s="5"/>
      <c r="IU101" s="5"/>
      <c r="IV101" s="5"/>
      <c r="IW101" s="5"/>
      <c r="IX101" s="5"/>
    </row>
    <row r="102" spans="1:258" ht="33.75" customHeight="1" x14ac:dyDescent="0.25">
      <c r="A102" s="49" t="s">
        <v>110</v>
      </c>
      <c r="B102" s="50" t="s">
        <v>135</v>
      </c>
      <c r="C102" s="51">
        <v>2025</v>
      </c>
      <c r="D102" s="51">
        <v>2027</v>
      </c>
      <c r="E102" s="62" t="s">
        <v>136</v>
      </c>
      <c r="F102" s="7" t="s">
        <v>34</v>
      </c>
      <c r="G102" s="8">
        <f t="shared" si="12"/>
        <v>0</v>
      </c>
      <c r="H102" s="33">
        <f>SUM(H103:H104)</f>
        <v>0</v>
      </c>
      <c r="I102" s="33">
        <f t="shared" ref="I102:O102" si="17">SUM(I103:I104)</f>
        <v>0</v>
      </c>
      <c r="J102" s="33">
        <f t="shared" si="17"/>
        <v>0</v>
      </c>
      <c r="K102" s="35">
        <f t="shared" si="17"/>
        <v>0</v>
      </c>
      <c r="L102" s="35">
        <f t="shared" si="17"/>
        <v>0</v>
      </c>
      <c r="M102" s="35">
        <f t="shared" si="17"/>
        <v>0</v>
      </c>
      <c r="N102" s="33">
        <f t="shared" si="17"/>
        <v>0</v>
      </c>
      <c r="O102" s="33">
        <f t="shared" si="17"/>
        <v>0</v>
      </c>
      <c r="P102" s="54" t="s">
        <v>137</v>
      </c>
      <c r="Q102" s="45" t="s">
        <v>37</v>
      </c>
      <c r="R102" s="51">
        <v>6</v>
      </c>
      <c r="S102" s="51" t="s">
        <v>36</v>
      </c>
      <c r="T102" s="51" t="s">
        <v>36</v>
      </c>
      <c r="U102" s="51" t="s">
        <v>36</v>
      </c>
      <c r="V102" s="51" t="s">
        <v>36</v>
      </c>
      <c r="W102" s="51" t="s">
        <v>36</v>
      </c>
      <c r="X102" s="51">
        <v>2</v>
      </c>
      <c r="Y102" s="51">
        <v>2</v>
      </c>
      <c r="Z102" s="51">
        <v>2</v>
      </c>
      <c r="AX102" s="5"/>
      <c r="AY102" s="5"/>
      <c r="AZ102" s="5"/>
      <c r="BA102" s="5"/>
      <c r="BB102" s="5"/>
      <c r="BC102" s="5"/>
      <c r="BD102" s="5"/>
      <c r="BE102" s="5"/>
      <c r="BF102" s="5"/>
      <c r="BG102" s="5"/>
      <c r="BH102" s="5"/>
      <c r="BI102" s="5"/>
      <c r="BJ102" s="5"/>
      <c r="BK102" s="5"/>
      <c r="BL102" s="5"/>
      <c r="BM102" s="5"/>
      <c r="BN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c r="IW102" s="5"/>
      <c r="IX102" s="5"/>
    </row>
    <row r="103" spans="1:258" ht="54" customHeight="1" x14ac:dyDescent="0.25">
      <c r="A103" s="49"/>
      <c r="B103" s="50"/>
      <c r="C103" s="52"/>
      <c r="D103" s="52"/>
      <c r="E103" s="107"/>
      <c r="F103" s="7" t="s">
        <v>84</v>
      </c>
      <c r="G103" s="8">
        <f t="shared" si="12"/>
        <v>0</v>
      </c>
      <c r="H103" s="33">
        <v>0</v>
      </c>
      <c r="I103" s="33">
        <v>0</v>
      </c>
      <c r="J103" s="33">
        <v>0</v>
      </c>
      <c r="K103" s="35">
        <v>0</v>
      </c>
      <c r="L103" s="35">
        <v>0</v>
      </c>
      <c r="M103" s="35">
        <v>0</v>
      </c>
      <c r="N103" s="35">
        <v>0</v>
      </c>
      <c r="O103" s="33">
        <v>0</v>
      </c>
      <c r="P103" s="55"/>
      <c r="Q103" s="46"/>
      <c r="R103" s="52"/>
      <c r="S103" s="52"/>
      <c r="T103" s="52"/>
      <c r="U103" s="52"/>
      <c r="V103" s="52"/>
      <c r="W103" s="52"/>
      <c r="X103" s="52"/>
      <c r="Y103" s="52"/>
      <c r="Z103" s="52"/>
      <c r="AX103" s="5"/>
      <c r="AY103" s="5"/>
      <c r="AZ103" s="5"/>
      <c r="BA103" s="5"/>
      <c r="BB103" s="5"/>
      <c r="BC103" s="5"/>
      <c r="BD103" s="5"/>
      <c r="BE103" s="5"/>
      <c r="BF103" s="5"/>
      <c r="BG103" s="5"/>
      <c r="BH103" s="5"/>
      <c r="BI103" s="5"/>
      <c r="BJ103" s="5"/>
      <c r="BK103" s="5"/>
      <c r="BL103" s="5"/>
      <c r="BM103" s="5"/>
      <c r="BN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c r="IS103" s="5"/>
      <c r="IT103" s="5"/>
      <c r="IU103" s="5"/>
      <c r="IV103" s="5"/>
      <c r="IW103" s="5"/>
      <c r="IX103" s="5"/>
    </row>
    <row r="104" spans="1:258" ht="57.75" customHeight="1" x14ac:dyDescent="0.25">
      <c r="A104" s="49"/>
      <c r="B104" s="50"/>
      <c r="C104" s="53"/>
      <c r="D104" s="53"/>
      <c r="E104" s="107"/>
      <c r="F104" s="34" t="s">
        <v>85</v>
      </c>
      <c r="G104" s="8">
        <f t="shared" si="12"/>
        <v>0</v>
      </c>
      <c r="H104" s="33">
        <v>0</v>
      </c>
      <c r="I104" s="33">
        <v>0</v>
      </c>
      <c r="J104" s="33">
        <v>0</v>
      </c>
      <c r="K104" s="35">
        <v>0</v>
      </c>
      <c r="L104" s="35">
        <v>0</v>
      </c>
      <c r="M104" s="35">
        <v>0</v>
      </c>
      <c r="N104" s="33">
        <v>0</v>
      </c>
      <c r="O104" s="33">
        <v>0</v>
      </c>
      <c r="P104" s="56"/>
      <c r="Q104" s="46"/>
      <c r="R104" s="53"/>
      <c r="S104" s="53"/>
      <c r="T104" s="53"/>
      <c r="U104" s="53"/>
      <c r="V104" s="53"/>
      <c r="W104" s="53"/>
      <c r="X104" s="53"/>
      <c r="Y104" s="53"/>
      <c r="Z104" s="53"/>
      <c r="AX104" s="5"/>
      <c r="AY104" s="5"/>
      <c r="AZ104" s="5"/>
      <c r="BA104" s="5"/>
      <c r="BB104" s="5"/>
      <c r="BC104" s="5"/>
      <c r="BD104" s="5"/>
      <c r="BE104" s="5"/>
      <c r="BF104" s="5"/>
      <c r="BG104" s="5"/>
      <c r="BH104" s="5"/>
      <c r="BI104" s="5"/>
      <c r="BJ104" s="5"/>
      <c r="BK104" s="5"/>
      <c r="BL104" s="5"/>
      <c r="BM104" s="5"/>
      <c r="BN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c r="IW104" s="5"/>
      <c r="IX104" s="5"/>
    </row>
    <row r="105" spans="1:258" ht="35.25" customHeight="1" x14ac:dyDescent="0.25">
      <c r="A105" s="49" t="s">
        <v>138</v>
      </c>
      <c r="B105" s="50" t="s">
        <v>139</v>
      </c>
      <c r="C105" s="51">
        <v>2025</v>
      </c>
      <c r="D105" s="51">
        <v>2027</v>
      </c>
      <c r="E105" s="62" t="s">
        <v>140</v>
      </c>
      <c r="F105" s="7" t="s">
        <v>34</v>
      </c>
      <c r="G105" s="8">
        <f t="shared" si="12"/>
        <v>0</v>
      </c>
      <c r="H105" s="33">
        <f>SUM(H106:H107)</f>
        <v>0</v>
      </c>
      <c r="I105" s="33">
        <f t="shared" ref="I105:O105" si="18">SUM(I106:I107)</f>
        <v>0</v>
      </c>
      <c r="J105" s="33">
        <f t="shared" si="18"/>
        <v>0</v>
      </c>
      <c r="K105" s="35">
        <f t="shared" si="18"/>
        <v>0</v>
      </c>
      <c r="L105" s="35">
        <f t="shared" si="18"/>
        <v>0</v>
      </c>
      <c r="M105" s="35">
        <f t="shared" si="18"/>
        <v>0</v>
      </c>
      <c r="N105" s="33">
        <f t="shared" si="18"/>
        <v>0</v>
      </c>
      <c r="O105" s="33">
        <f t="shared" si="18"/>
        <v>0</v>
      </c>
      <c r="P105" s="54" t="s">
        <v>141</v>
      </c>
      <c r="Q105" s="45" t="s">
        <v>86</v>
      </c>
      <c r="R105" s="51">
        <v>10</v>
      </c>
      <c r="S105" s="51" t="s">
        <v>36</v>
      </c>
      <c r="T105" s="51" t="s">
        <v>36</v>
      </c>
      <c r="U105" s="51" t="s">
        <v>36</v>
      </c>
      <c r="V105" s="51" t="s">
        <v>36</v>
      </c>
      <c r="W105" s="51" t="s">
        <v>36</v>
      </c>
      <c r="X105" s="51">
        <v>10</v>
      </c>
      <c r="Y105" s="51">
        <v>10</v>
      </c>
      <c r="Z105" s="51">
        <v>10</v>
      </c>
      <c r="AX105" s="5"/>
      <c r="AY105" s="5"/>
      <c r="AZ105" s="5"/>
      <c r="BA105" s="5"/>
      <c r="BB105" s="5"/>
      <c r="BC105" s="5"/>
      <c r="BD105" s="5"/>
      <c r="BE105" s="5"/>
      <c r="BF105" s="5"/>
      <c r="BG105" s="5"/>
      <c r="BH105" s="5"/>
      <c r="BI105" s="5"/>
      <c r="BJ105" s="5"/>
      <c r="BK105" s="5"/>
      <c r="BL105" s="5"/>
      <c r="BM105" s="5"/>
      <c r="BN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HR105" s="5"/>
      <c r="HS105" s="5"/>
      <c r="HT105" s="5"/>
      <c r="HU105" s="5"/>
      <c r="HV105" s="5"/>
      <c r="HW105" s="5"/>
      <c r="HX105" s="5"/>
      <c r="HY105" s="5"/>
      <c r="HZ105" s="5"/>
      <c r="IA105" s="5"/>
      <c r="IB105" s="5"/>
      <c r="IC105" s="5"/>
      <c r="ID105" s="5"/>
      <c r="IE105" s="5"/>
      <c r="IF105" s="5"/>
      <c r="IG105" s="5"/>
      <c r="IH105" s="5"/>
      <c r="II105" s="5"/>
      <c r="IJ105" s="5"/>
      <c r="IK105" s="5"/>
      <c r="IL105" s="5"/>
      <c r="IM105" s="5"/>
      <c r="IN105" s="5"/>
      <c r="IO105" s="5"/>
      <c r="IP105" s="5"/>
      <c r="IQ105" s="5"/>
      <c r="IR105" s="5"/>
      <c r="IS105" s="5"/>
      <c r="IT105" s="5"/>
      <c r="IU105" s="5"/>
      <c r="IV105" s="5"/>
      <c r="IW105" s="5"/>
      <c r="IX105" s="5"/>
    </row>
    <row r="106" spans="1:258" ht="34.5" customHeight="1" x14ac:dyDescent="0.25">
      <c r="A106" s="49"/>
      <c r="B106" s="50"/>
      <c r="C106" s="52"/>
      <c r="D106" s="52"/>
      <c r="E106" s="107"/>
      <c r="F106" s="7" t="s">
        <v>84</v>
      </c>
      <c r="G106" s="8">
        <f t="shared" si="12"/>
        <v>0</v>
      </c>
      <c r="H106" s="33">
        <v>0</v>
      </c>
      <c r="I106" s="33">
        <v>0</v>
      </c>
      <c r="J106" s="33">
        <v>0</v>
      </c>
      <c r="K106" s="35">
        <v>0</v>
      </c>
      <c r="L106" s="35">
        <v>0</v>
      </c>
      <c r="M106" s="35">
        <v>0</v>
      </c>
      <c r="N106" s="35">
        <v>0</v>
      </c>
      <c r="O106" s="33">
        <v>0</v>
      </c>
      <c r="P106" s="55"/>
      <c r="Q106" s="46"/>
      <c r="R106" s="52"/>
      <c r="S106" s="52"/>
      <c r="T106" s="52"/>
      <c r="U106" s="52"/>
      <c r="V106" s="52"/>
      <c r="W106" s="52"/>
      <c r="X106" s="52"/>
      <c r="Y106" s="52"/>
      <c r="Z106" s="52"/>
      <c r="AX106" s="5"/>
      <c r="AY106" s="5"/>
      <c r="AZ106" s="5"/>
      <c r="BA106" s="5"/>
      <c r="BB106" s="5"/>
      <c r="BC106" s="5"/>
      <c r="BD106" s="5"/>
      <c r="BE106" s="5"/>
      <c r="BF106" s="5"/>
      <c r="BG106" s="5"/>
      <c r="BH106" s="5"/>
      <c r="BI106" s="5"/>
      <c r="BJ106" s="5"/>
      <c r="BK106" s="5"/>
      <c r="BL106" s="5"/>
      <c r="BM106" s="5"/>
      <c r="BN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c r="IW106" s="5"/>
      <c r="IX106" s="5"/>
    </row>
    <row r="107" spans="1:258" ht="49.5" customHeight="1" x14ac:dyDescent="0.25">
      <c r="A107" s="49"/>
      <c r="B107" s="50"/>
      <c r="C107" s="53"/>
      <c r="D107" s="53"/>
      <c r="E107" s="107"/>
      <c r="F107" s="34" t="s">
        <v>85</v>
      </c>
      <c r="G107" s="8">
        <f t="shared" si="12"/>
        <v>0</v>
      </c>
      <c r="H107" s="33">
        <v>0</v>
      </c>
      <c r="I107" s="33">
        <v>0</v>
      </c>
      <c r="J107" s="33">
        <v>0</v>
      </c>
      <c r="K107" s="35">
        <v>0</v>
      </c>
      <c r="L107" s="35">
        <v>0</v>
      </c>
      <c r="M107" s="35">
        <v>0</v>
      </c>
      <c r="N107" s="33">
        <v>0</v>
      </c>
      <c r="O107" s="33">
        <v>0</v>
      </c>
      <c r="P107" s="56"/>
      <c r="Q107" s="46"/>
      <c r="R107" s="53"/>
      <c r="S107" s="53"/>
      <c r="T107" s="53"/>
      <c r="U107" s="53"/>
      <c r="V107" s="53"/>
      <c r="W107" s="53"/>
      <c r="X107" s="53"/>
      <c r="Y107" s="53"/>
      <c r="Z107" s="53"/>
      <c r="AX107" s="5"/>
      <c r="AY107" s="5"/>
      <c r="AZ107" s="5"/>
      <c r="BA107" s="5"/>
      <c r="BB107" s="5"/>
      <c r="BC107" s="5"/>
      <c r="BD107" s="5"/>
      <c r="BE107" s="5"/>
      <c r="BF107" s="5"/>
      <c r="BG107" s="5"/>
      <c r="BH107" s="5"/>
      <c r="BI107" s="5"/>
      <c r="BJ107" s="5"/>
      <c r="BK107" s="5"/>
      <c r="BL107" s="5"/>
      <c r="BM107" s="5"/>
      <c r="BN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c r="IS107" s="5"/>
      <c r="IT107" s="5"/>
      <c r="IU107" s="5"/>
      <c r="IV107" s="5"/>
      <c r="IW107" s="5"/>
      <c r="IX107" s="5"/>
    </row>
    <row r="108" spans="1:258" ht="35.25" customHeight="1" x14ac:dyDescent="0.25">
      <c r="A108" s="49" t="s">
        <v>142</v>
      </c>
      <c r="B108" s="50" t="s">
        <v>143</v>
      </c>
      <c r="C108" s="51">
        <v>2025</v>
      </c>
      <c r="D108" s="51">
        <v>2027</v>
      </c>
      <c r="E108" s="62" t="s">
        <v>129</v>
      </c>
      <c r="F108" s="7" t="s">
        <v>34</v>
      </c>
      <c r="G108" s="8">
        <f t="shared" si="12"/>
        <v>0</v>
      </c>
      <c r="H108" s="33">
        <f>SUM(H109:H110)</f>
        <v>0</v>
      </c>
      <c r="I108" s="33">
        <f t="shared" ref="I108:O108" si="19">SUM(I109:I110)</f>
        <v>0</v>
      </c>
      <c r="J108" s="33">
        <f t="shared" si="19"/>
        <v>0</v>
      </c>
      <c r="K108" s="35">
        <f t="shared" si="19"/>
        <v>0</v>
      </c>
      <c r="L108" s="35">
        <f t="shared" si="19"/>
        <v>0</v>
      </c>
      <c r="M108" s="35">
        <f t="shared" si="19"/>
        <v>0</v>
      </c>
      <c r="N108" s="33">
        <f t="shared" si="19"/>
        <v>0</v>
      </c>
      <c r="O108" s="33">
        <f t="shared" si="19"/>
        <v>0</v>
      </c>
      <c r="P108" s="54" t="s">
        <v>144</v>
      </c>
      <c r="Q108" s="45" t="s">
        <v>86</v>
      </c>
      <c r="R108" s="51">
        <v>100</v>
      </c>
      <c r="S108" s="51" t="s">
        <v>36</v>
      </c>
      <c r="T108" s="51" t="s">
        <v>36</v>
      </c>
      <c r="U108" s="51" t="s">
        <v>36</v>
      </c>
      <c r="V108" s="51" t="s">
        <v>36</v>
      </c>
      <c r="W108" s="51" t="s">
        <v>36</v>
      </c>
      <c r="X108" s="51">
        <v>100</v>
      </c>
      <c r="Y108" s="51">
        <v>100</v>
      </c>
      <c r="Z108" s="51">
        <v>100</v>
      </c>
      <c r="AX108" s="5"/>
      <c r="AY108" s="5"/>
      <c r="AZ108" s="5"/>
      <c r="BA108" s="5"/>
      <c r="BB108" s="5"/>
      <c r="BC108" s="5"/>
      <c r="BD108" s="5"/>
      <c r="BE108" s="5"/>
      <c r="BF108" s="5"/>
      <c r="BG108" s="5"/>
      <c r="BH108" s="5"/>
      <c r="BI108" s="5"/>
      <c r="BJ108" s="5"/>
      <c r="BK108" s="5"/>
      <c r="BL108" s="5"/>
      <c r="BM108" s="5"/>
      <c r="BN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c r="IW108" s="5"/>
      <c r="IX108" s="5"/>
    </row>
    <row r="109" spans="1:258" ht="68.25" customHeight="1" x14ac:dyDescent="0.25">
      <c r="A109" s="49"/>
      <c r="B109" s="50"/>
      <c r="C109" s="52"/>
      <c r="D109" s="52"/>
      <c r="E109" s="107"/>
      <c r="F109" s="7" t="s">
        <v>84</v>
      </c>
      <c r="G109" s="8">
        <f t="shared" si="12"/>
        <v>0</v>
      </c>
      <c r="H109" s="33">
        <v>0</v>
      </c>
      <c r="I109" s="33">
        <v>0</v>
      </c>
      <c r="J109" s="33">
        <v>0</v>
      </c>
      <c r="K109" s="35">
        <v>0</v>
      </c>
      <c r="L109" s="35">
        <v>0</v>
      </c>
      <c r="M109" s="35">
        <v>0</v>
      </c>
      <c r="N109" s="35">
        <v>0</v>
      </c>
      <c r="O109" s="33">
        <v>0</v>
      </c>
      <c r="P109" s="55"/>
      <c r="Q109" s="46"/>
      <c r="R109" s="52"/>
      <c r="S109" s="52"/>
      <c r="T109" s="52"/>
      <c r="U109" s="52"/>
      <c r="V109" s="52"/>
      <c r="W109" s="52"/>
      <c r="X109" s="52"/>
      <c r="Y109" s="52"/>
      <c r="Z109" s="52"/>
      <c r="AX109" s="5"/>
      <c r="AY109" s="5"/>
      <c r="AZ109" s="5"/>
      <c r="BA109" s="5"/>
      <c r="BB109" s="5"/>
      <c r="BC109" s="5"/>
      <c r="BD109" s="5"/>
      <c r="BE109" s="5"/>
      <c r="BF109" s="5"/>
      <c r="BG109" s="5"/>
      <c r="BH109" s="5"/>
      <c r="BI109" s="5"/>
      <c r="BJ109" s="5"/>
      <c r="BK109" s="5"/>
      <c r="BL109" s="5"/>
      <c r="BM109" s="5"/>
      <c r="BN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c r="IV109" s="5"/>
      <c r="IW109" s="5"/>
      <c r="IX109" s="5"/>
    </row>
    <row r="110" spans="1:258" ht="58.15" customHeight="1" x14ac:dyDescent="0.25">
      <c r="A110" s="49"/>
      <c r="B110" s="50"/>
      <c r="C110" s="53"/>
      <c r="D110" s="53"/>
      <c r="E110" s="107"/>
      <c r="F110" s="34" t="s">
        <v>85</v>
      </c>
      <c r="G110" s="8">
        <f t="shared" si="12"/>
        <v>0</v>
      </c>
      <c r="H110" s="33">
        <v>0</v>
      </c>
      <c r="I110" s="33">
        <v>0</v>
      </c>
      <c r="J110" s="33">
        <v>0</v>
      </c>
      <c r="K110" s="35">
        <v>0</v>
      </c>
      <c r="L110" s="35">
        <v>0</v>
      </c>
      <c r="M110" s="35">
        <v>0</v>
      </c>
      <c r="N110" s="33">
        <v>0</v>
      </c>
      <c r="O110" s="33">
        <v>0</v>
      </c>
      <c r="P110" s="56"/>
      <c r="Q110" s="46"/>
      <c r="R110" s="53"/>
      <c r="S110" s="53"/>
      <c r="T110" s="53"/>
      <c r="U110" s="53"/>
      <c r="V110" s="53"/>
      <c r="W110" s="53"/>
      <c r="X110" s="53"/>
      <c r="Y110" s="53"/>
      <c r="Z110" s="53"/>
      <c r="AX110" s="5"/>
      <c r="AY110" s="5"/>
      <c r="AZ110" s="5"/>
      <c r="BA110" s="5"/>
      <c r="BB110" s="5"/>
      <c r="BC110" s="5"/>
      <c r="BD110" s="5"/>
      <c r="BE110" s="5"/>
      <c r="BF110" s="5"/>
      <c r="BG110" s="5"/>
      <c r="BH110" s="5"/>
      <c r="BI110" s="5"/>
      <c r="BJ110" s="5"/>
      <c r="BK110" s="5"/>
      <c r="BL110" s="5"/>
      <c r="BM110" s="5"/>
      <c r="BN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c r="IS110" s="5"/>
      <c r="IT110" s="5"/>
      <c r="IU110" s="5"/>
      <c r="IV110" s="5"/>
      <c r="IW110" s="5"/>
      <c r="IX110" s="5"/>
    </row>
  </sheetData>
  <autoFilter ref="A10:Z110"/>
  <mergeCells count="479">
    <mergeCell ref="T102:T104"/>
    <mergeCell ref="U102:U104"/>
    <mergeCell ref="V102:V104"/>
    <mergeCell ref="W102:W104"/>
    <mergeCell ref="X102:X104"/>
    <mergeCell ref="Y102:Y104"/>
    <mergeCell ref="Z102:Z104"/>
    <mergeCell ref="A102:A104"/>
    <mergeCell ref="B102:B104"/>
    <mergeCell ref="C102:C104"/>
    <mergeCell ref="D102:D104"/>
    <mergeCell ref="E102:E104"/>
    <mergeCell ref="P102:P104"/>
    <mergeCell ref="Q102:Q104"/>
    <mergeCell ref="R102:R104"/>
    <mergeCell ref="S102:S104"/>
    <mergeCell ref="S96:S98"/>
    <mergeCell ref="T96:T98"/>
    <mergeCell ref="U96:U98"/>
    <mergeCell ref="V96:V98"/>
    <mergeCell ref="W96:W98"/>
    <mergeCell ref="X96:X98"/>
    <mergeCell ref="Y96:Y98"/>
    <mergeCell ref="Z96:Z98"/>
    <mergeCell ref="A99:A101"/>
    <mergeCell ref="B99:B101"/>
    <mergeCell ref="C99:C101"/>
    <mergeCell ref="D99:D101"/>
    <mergeCell ref="E99:E101"/>
    <mergeCell ref="P99:P101"/>
    <mergeCell ref="Q99:Q101"/>
    <mergeCell ref="R99:R101"/>
    <mergeCell ref="S99:S101"/>
    <mergeCell ref="T99:T101"/>
    <mergeCell ref="U99:U101"/>
    <mergeCell ref="V99:V101"/>
    <mergeCell ref="W99:W101"/>
    <mergeCell ref="X99:X101"/>
    <mergeCell ref="Y99:Y101"/>
    <mergeCell ref="Z99:Z101"/>
    <mergeCell ref="Z90:Z92"/>
    <mergeCell ref="A93:A95"/>
    <mergeCell ref="B93:B95"/>
    <mergeCell ref="C93:C95"/>
    <mergeCell ref="D93:D95"/>
    <mergeCell ref="E93:E95"/>
    <mergeCell ref="P93:P95"/>
    <mergeCell ref="Q93:Q95"/>
    <mergeCell ref="R93:R95"/>
    <mergeCell ref="T93:T95"/>
    <mergeCell ref="U93:U95"/>
    <mergeCell ref="V93:V95"/>
    <mergeCell ref="W93:W95"/>
    <mergeCell ref="X93:X95"/>
    <mergeCell ref="Y93:Y95"/>
    <mergeCell ref="Z93:Z95"/>
    <mergeCell ref="S93:S95"/>
    <mergeCell ref="Y70:Y75"/>
    <mergeCell ref="Z70:Z75"/>
    <mergeCell ref="A58:A60"/>
    <mergeCell ref="B58:B60"/>
    <mergeCell ref="C58:C60"/>
    <mergeCell ref="D58:D60"/>
    <mergeCell ref="E58:E60"/>
    <mergeCell ref="T64:T66"/>
    <mergeCell ref="U64:U66"/>
    <mergeCell ref="V64:V66"/>
    <mergeCell ref="W64:W66"/>
    <mergeCell ref="X64:X66"/>
    <mergeCell ref="Y64:Y66"/>
    <mergeCell ref="Z64:Z66"/>
    <mergeCell ref="P67:P69"/>
    <mergeCell ref="Q67:Q69"/>
    <mergeCell ref="R67:R69"/>
    <mergeCell ref="S67:S69"/>
    <mergeCell ref="T67:T69"/>
    <mergeCell ref="U67:U69"/>
    <mergeCell ref="V67:V69"/>
    <mergeCell ref="W67:W69"/>
    <mergeCell ref="X67:X69"/>
    <mergeCell ref="Y67:Y69"/>
    <mergeCell ref="Z67:Z69"/>
    <mergeCell ref="A64:A66"/>
    <mergeCell ref="B64:B66"/>
    <mergeCell ref="C64:C66"/>
    <mergeCell ref="D64:D66"/>
    <mergeCell ref="E64:E66"/>
    <mergeCell ref="P64:P66"/>
    <mergeCell ref="Q64:Q66"/>
    <mergeCell ref="R64:R66"/>
    <mergeCell ref="S64:S66"/>
    <mergeCell ref="A67:A69"/>
    <mergeCell ref="B67:B69"/>
    <mergeCell ref="C67:C69"/>
    <mergeCell ref="D67:D69"/>
    <mergeCell ref="E67:E69"/>
    <mergeCell ref="A61:A63"/>
    <mergeCell ref="B61:B63"/>
    <mergeCell ref="C61:C63"/>
    <mergeCell ref="D61:D63"/>
    <mergeCell ref="E61:E63"/>
    <mergeCell ref="P61:P63"/>
    <mergeCell ref="Q61:Q63"/>
    <mergeCell ref="R61:R63"/>
    <mergeCell ref="S61:S63"/>
    <mergeCell ref="T61:T63"/>
    <mergeCell ref="U61:U63"/>
    <mergeCell ref="V61:V63"/>
    <mergeCell ref="W61:W63"/>
    <mergeCell ref="X61:X63"/>
    <mergeCell ref="Y61:Y63"/>
    <mergeCell ref="Z61:Z63"/>
    <mergeCell ref="A41:A43"/>
    <mergeCell ref="A44:A46"/>
    <mergeCell ref="A47:A49"/>
    <mergeCell ref="A56:B56"/>
    <mergeCell ref="A57:B57"/>
    <mergeCell ref="C44:C46"/>
    <mergeCell ref="D44:D46"/>
    <mergeCell ref="E44:E46"/>
    <mergeCell ref="B47:B49"/>
    <mergeCell ref="C47:C49"/>
    <mergeCell ref="D47:D49"/>
    <mergeCell ref="E47:E49"/>
    <mergeCell ref="A50:A52"/>
    <mergeCell ref="B50:B52"/>
    <mergeCell ref="C50:C52"/>
    <mergeCell ref="D50:D52"/>
    <mergeCell ref="P53:P55"/>
    <mergeCell ref="B87:B89"/>
    <mergeCell ref="C87:C89"/>
    <mergeCell ref="D87:D89"/>
    <mergeCell ref="E87:E89"/>
    <mergeCell ref="P87:P89"/>
    <mergeCell ref="Q87:Q89"/>
    <mergeCell ref="R87:R89"/>
    <mergeCell ref="S87:S89"/>
    <mergeCell ref="S90:S92"/>
    <mergeCell ref="B90:B92"/>
    <mergeCell ref="C90:C92"/>
    <mergeCell ref="D90:D92"/>
    <mergeCell ref="E90:E92"/>
    <mergeCell ref="P90:P92"/>
    <mergeCell ref="Q90:Q92"/>
    <mergeCell ref="R90:R92"/>
    <mergeCell ref="A87:A89"/>
    <mergeCell ref="Z87:Z89"/>
    <mergeCell ref="T108:T110"/>
    <mergeCell ref="U108:U110"/>
    <mergeCell ref="V108:V110"/>
    <mergeCell ref="W108:W110"/>
    <mergeCell ref="X108:X110"/>
    <mergeCell ref="Y108:Y110"/>
    <mergeCell ref="Z108:Z110"/>
    <mergeCell ref="P105:P107"/>
    <mergeCell ref="A90:A92"/>
    <mergeCell ref="T90:T92"/>
    <mergeCell ref="U90:U92"/>
    <mergeCell ref="V90:V92"/>
    <mergeCell ref="W90:W92"/>
    <mergeCell ref="X90:X92"/>
    <mergeCell ref="Y90:Y92"/>
    <mergeCell ref="A96:A98"/>
    <mergeCell ref="B96:B98"/>
    <mergeCell ref="C96:C98"/>
    <mergeCell ref="D96:D98"/>
    <mergeCell ref="E96:E98"/>
    <mergeCell ref="P96:P98"/>
    <mergeCell ref="Q96:Q98"/>
    <mergeCell ref="A85:B85"/>
    <mergeCell ref="A86:B86"/>
    <mergeCell ref="T87:T89"/>
    <mergeCell ref="U87:U89"/>
    <mergeCell ref="V87:V89"/>
    <mergeCell ref="W87:W89"/>
    <mergeCell ref="X87:X89"/>
    <mergeCell ref="Y87:Y89"/>
    <mergeCell ref="A108:A110"/>
    <mergeCell ref="B108:B110"/>
    <mergeCell ref="C108:C110"/>
    <mergeCell ref="D108:D110"/>
    <mergeCell ref="E108:E110"/>
    <mergeCell ref="P108:P110"/>
    <mergeCell ref="Q108:Q110"/>
    <mergeCell ref="R108:R110"/>
    <mergeCell ref="S108:S110"/>
    <mergeCell ref="Y105:Y107"/>
    <mergeCell ref="X105:X107"/>
    <mergeCell ref="A105:A107"/>
    <mergeCell ref="B105:B107"/>
    <mergeCell ref="C105:C107"/>
    <mergeCell ref="D105:D107"/>
    <mergeCell ref="E105:E107"/>
    <mergeCell ref="R96:R98"/>
    <mergeCell ref="A11:B11"/>
    <mergeCell ref="A12:B12"/>
    <mergeCell ref="Q1:Z1"/>
    <mergeCell ref="S8:Z8"/>
    <mergeCell ref="A2:Z2"/>
    <mergeCell ref="A3:Z3"/>
    <mergeCell ref="A4:Z4"/>
    <mergeCell ref="B6:B9"/>
    <mergeCell ref="F6:O6"/>
    <mergeCell ref="A6:A9"/>
    <mergeCell ref="C6:D6"/>
    <mergeCell ref="P6:Z6"/>
    <mergeCell ref="C7:C9"/>
    <mergeCell ref="R7:Z7"/>
    <mergeCell ref="D7:D9"/>
    <mergeCell ref="Q7:Q9"/>
    <mergeCell ref="E6:E9"/>
    <mergeCell ref="G8:G9"/>
    <mergeCell ref="P7:P9"/>
    <mergeCell ref="R8:R9"/>
    <mergeCell ref="F7:F9"/>
    <mergeCell ref="G7:O7"/>
    <mergeCell ref="H8:O8"/>
    <mergeCell ref="Z105:Z107"/>
    <mergeCell ref="Q105:Q107"/>
    <mergeCell ref="R105:R107"/>
    <mergeCell ref="S105:S107"/>
    <mergeCell ref="T105:T107"/>
    <mergeCell ref="U105:U107"/>
    <mergeCell ref="V105:V107"/>
    <mergeCell ref="W105:W107"/>
    <mergeCell ref="C13:C15"/>
    <mergeCell ref="D13:D15"/>
    <mergeCell ref="E13:E15"/>
    <mergeCell ref="P13:P15"/>
    <mergeCell ref="Q13:Q15"/>
    <mergeCell ref="R13:R15"/>
    <mergeCell ref="S13:S15"/>
    <mergeCell ref="T13:T15"/>
    <mergeCell ref="U13:U15"/>
    <mergeCell ref="V13:V15"/>
    <mergeCell ref="W13:W15"/>
    <mergeCell ref="X13:X15"/>
    <mergeCell ref="Y13:Y15"/>
    <mergeCell ref="Z13:Z15"/>
    <mergeCell ref="T16:T18"/>
    <mergeCell ref="U16:U18"/>
    <mergeCell ref="V16:V18"/>
    <mergeCell ref="W16:W18"/>
    <mergeCell ref="X16:X18"/>
    <mergeCell ref="Y16:Y18"/>
    <mergeCell ref="Z16:Z18"/>
    <mergeCell ref="A13:A15"/>
    <mergeCell ref="B13:B15"/>
    <mergeCell ref="U19:U21"/>
    <mergeCell ref="V19:V21"/>
    <mergeCell ref="W19:W21"/>
    <mergeCell ref="X19:X21"/>
    <mergeCell ref="Y19:Y21"/>
    <mergeCell ref="Z19:Z21"/>
    <mergeCell ref="A16:A18"/>
    <mergeCell ref="B16:B18"/>
    <mergeCell ref="C16:C18"/>
    <mergeCell ref="D16:D18"/>
    <mergeCell ref="E16:E18"/>
    <mergeCell ref="P16:P18"/>
    <mergeCell ref="Q16:Q18"/>
    <mergeCell ref="R16:R18"/>
    <mergeCell ref="S16:S18"/>
    <mergeCell ref="U22:U24"/>
    <mergeCell ref="V22:V24"/>
    <mergeCell ref="W22:W24"/>
    <mergeCell ref="X22:X24"/>
    <mergeCell ref="Y22:Y24"/>
    <mergeCell ref="Z22:Z24"/>
    <mergeCell ref="A19:A21"/>
    <mergeCell ref="B19:B21"/>
    <mergeCell ref="A22:A24"/>
    <mergeCell ref="B22:B24"/>
    <mergeCell ref="C22:C24"/>
    <mergeCell ref="D22:D24"/>
    <mergeCell ref="E22:E24"/>
    <mergeCell ref="P22:P24"/>
    <mergeCell ref="Q22:Q24"/>
    <mergeCell ref="R22:R24"/>
    <mergeCell ref="S22:S24"/>
    <mergeCell ref="C25:C27"/>
    <mergeCell ref="D25:D27"/>
    <mergeCell ref="E25:E27"/>
    <mergeCell ref="P25:P27"/>
    <mergeCell ref="Q25:Q27"/>
    <mergeCell ref="R25:R27"/>
    <mergeCell ref="S25:S27"/>
    <mergeCell ref="T19:T21"/>
    <mergeCell ref="C19:C21"/>
    <mergeCell ref="D19:D21"/>
    <mergeCell ref="E19:E21"/>
    <mergeCell ref="P19:P21"/>
    <mergeCell ref="Q19:Q21"/>
    <mergeCell ref="R19:R21"/>
    <mergeCell ref="S19:S21"/>
    <mergeCell ref="T25:T27"/>
    <mergeCell ref="T22:T24"/>
    <mergeCell ref="U25:U27"/>
    <mergeCell ref="V25:V27"/>
    <mergeCell ref="W25:W27"/>
    <mergeCell ref="X25:X27"/>
    <mergeCell ref="Y25:Y27"/>
    <mergeCell ref="Z25:Z27"/>
    <mergeCell ref="A28:A30"/>
    <mergeCell ref="B28:B30"/>
    <mergeCell ref="C28:C30"/>
    <mergeCell ref="D28:D30"/>
    <mergeCell ref="E28:E30"/>
    <mergeCell ref="P28:P30"/>
    <mergeCell ref="Q28:Q30"/>
    <mergeCell ref="R28:R30"/>
    <mergeCell ref="S28:S30"/>
    <mergeCell ref="T28:T30"/>
    <mergeCell ref="U28:U30"/>
    <mergeCell ref="V28:V30"/>
    <mergeCell ref="W28:W30"/>
    <mergeCell ref="X28:X30"/>
    <mergeCell ref="Y28:Y30"/>
    <mergeCell ref="Z28:Z30"/>
    <mergeCell ref="A25:A27"/>
    <mergeCell ref="B25:B27"/>
    <mergeCell ref="T31:T33"/>
    <mergeCell ref="U31:U33"/>
    <mergeCell ref="V31:V33"/>
    <mergeCell ref="W31:W33"/>
    <mergeCell ref="X31:X33"/>
    <mergeCell ref="Y31:Y33"/>
    <mergeCell ref="Z31:Z33"/>
    <mergeCell ref="A31:A33"/>
    <mergeCell ref="B31:B33"/>
    <mergeCell ref="C31:C33"/>
    <mergeCell ref="D31:D33"/>
    <mergeCell ref="E31:E33"/>
    <mergeCell ref="P31:P33"/>
    <mergeCell ref="Q31:Q33"/>
    <mergeCell ref="R31:R33"/>
    <mergeCell ref="S31:S33"/>
    <mergeCell ref="T34:T37"/>
    <mergeCell ref="U34:U37"/>
    <mergeCell ref="V34:V37"/>
    <mergeCell ref="W34:W37"/>
    <mergeCell ref="X34:X37"/>
    <mergeCell ref="Y34:Y37"/>
    <mergeCell ref="Z34:Z37"/>
    <mergeCell ref="A38:A40"/>
    <mergeCell ref="B38:B40"/>
    <mergeCell ref="C38:C40"/>
    <mergeCell ref="D38:D40"/>
    <mergeCell ref="E38:E40"/>
    <mergeCell ref="P38:P40"/>
    <mergeCell ref="Q38:Q40"/>
    <mergeCell ref="R38:R40"/>
    <mergeCell ref="S38:S40"/>
    <mergeCell ref="A34:A37"/>
    <mergeCell ref="B34:B37"/>
    <mergeCell ref="C34:C37"/>
    <mergeCell ref="D34:D37"/>
    <mergeCell ref="E34:E37"/>
    <mergeCell ref="P34:P37"/>
    <mergeCell ref="Q34:Q37"/>
    <mergeCell ref="R34:R37"/>
    <mergeCell ref="S34:S37"/>
    <mergeCell ref="T38:T40"/>
    <mergeCell ref="U38:U40"/>
    <mergeCell ref="V38:V40"/>
    <mergeCell ref="W38:W40"/>
    <mergeCell ref="X38:X40"/>
    <mergeCell ref="Y38:Y40"/>
    <mergeCell ref="Z38:Z40"/>
    <mergeCell ref="B41:B43"/>
    <mergeCell ref="C41:C43"/>
    <mergeCell ref="D41:D43"/>
    <mergeCell ref="E41:E43"/>
    <mergeCell ref="P41:P46"/>
    <mergeCell ref="Q41:Q46"/>
    <mergeCell ref="R41:R46"/>
    <mergeCell ref="S41:S46"/>
    <mergeCell ref="T41:T46"/>
    <mergeCell ref="U41:U46"/>
    <mergeCell ref="V41:V46"/>
    <mergeCell ref="W41:W46"/>
    <mergeCell ref="X41:X46"/>
    <mergeCell ref="Y41:Y46"/>
    <mergeCell ref="Z41:Z46"/>
    <mergeCell ref="B44:B46"/>
    <mergeCell ref="Q53:Q55"/>
    <mergeCell ref="R53:R55"/>
    <mergeCell ref="Z53:Z55"/>
    <mergeCell ref="P47:P52"/>
    <mergeCell ref="Q47:Q52"/>
    <mergeCell ref="R47:R52"/>
    <mergeCell ref="S47:S52"/>
    <mergeCell ref="T47:T52"/>
    <mergeCell ref="U47:U52"/>
    <mergeCell ref="V47:V52"/>
    <mergeCell ref="W47:W52"/>
    <mergeCell ref="X47:X52"/>
    <mergeCell ref="Y47:Y52"/>
    <mergeCell ref="Z47:Z52"/>
    <mergeCell ref="S53:S55"/>
    <mergeCell ref="T53:T55"/>
    <mergeCell ref="U53:U55"/>
    <mergeCell ref="V53:V55"/>
    <mergeCell ref="W53:W55"/>
    <mergeCell ref="X53:X55"/>
    <mergeCell ref="Y53:Y55"/>
    <mergeCell ref="X79:X81"/>
    <mergeCell ref="E50:E52"/>
    <mergeCell ref="A53:A55"/>
    <mergeCell ref="B53:B55"/>
    <mergeCell ref="C53:C55"/>
    <mergeCell ref="D53:D55"/>
    <mergeCell ref="E53:E55"/>
    <mergeCell ref="Y76:Y78"/>
    <mergeCell ref="Z76:Z78"/>
    <mergeCell ref="A73:A75"/>
    <mergeCell ref="B73:B75"/>
    <mergeCell ref="P70:P75"/>
    <mergeCell ref="Q70:Q75"/>
    <mergeCell ref="R70:R75"/>
    <mergeCell ref="A76:A78"/>
    <mergeCell ref="B76:B78"/>
    <mergeCell ref="C76:C78"/>
    <mergeCell ref="D76:D78"/>
    <mergeCell ref="E76:E78"/>
    <mergeCell ref="P76:P78"/>
    <mergeCell ref="Q76:Q78"/>
    <mergeCell ref="R76:R78"/>
    <mergeCell ref="A70:A72"/>
    <mergeCell ref="B70:B72"/>
    <mergeCell ref="P79:P81"/>
    <mergeCell ref="Q79:Q81"/>
    <mergeCell ref="R79:R81"/>
    <mergeCell ref="S79:S81"/>
    <mergeCell ref="D70:D72"/>
    <mergeCell ref="E70:E72"/>
    <mergeCell ref="U70:U75"/>
    <mergeCell ref="V70:V75"/>
    <mergeCell ref="W70:W75"/>
    <mergeCell ref="S70:S75"/>
    <mergeCell ref="T70:T75"/>
    <mergeCell ref="U79:U81"/>
    <mergeCell ref="V79:V81"/>
    <mergeCell ref="W79:W81"/>
    <mergeCell ref="C73:C75"/>
    <mergeCell ref="D73:D75"/>
    <mergeCell ref="E73:E75"/>
    <mergeCell ref="S76:S78"/>
    <mergeCell ref="T76:T78"/>
    <mergeCell ref="U76:U78"/>
    <mergeCell ref="V76:V78"/>
    <mergeCell ref="W76:W78"/>
    <mergeCell ref="X76:X78"/>
    <mergeCell ref="X70:X75"/>
    <mergeCell ref="C70:C72"/>
    <mergeCell ref="T82:T84"/>
    <mergeCell ref="U82:U84"/>
    <mergeCell ref="V82:V84"/>
    <mergeCell ref="W82:W84"/>
    <mergeCell ref="X82:X84"/>
    <mergeCell ref="Y82:Y84"/>
    <mergeCell ref="Z82:Z84"/>
    <mergeCell ref="A79:A81"/>
    <mergeCell ref="B79:B81"/>
    <mergeCell ref="A82:A84"/>
    <mergeCell ref="B82:B84"/>
    <mergeCell ref="C82:C84"/>
    <mergeCell ref="D82:D84"/>
    <mergeCell ref="E82:E84"/>
    <mergeCell ref="P82:P84"/>
    <mergeCell ref="Q82:Q84"/>
    <mergeCell ref="R82:R84"/>
    <mergeCell ref="S82:S84"/>
    <mergeCell ref="T79:T81"/>
    <mergeCell ref="Y79:Y81"/>
    <mergeCell ref="Z79:Z81"/>
    <mergeCell ref="C79:C81"/>
    <mergeCell ref="D79:D81"/>
    <mergeCell ref="E79:E81"/>
  </mergeCells>
  <phoneticPr fontId="4" type="noConversion"/>
  <pageMargins left="0.11811023622047245" right="0.11811023622047245" top="0.55118110236220474" bottom="0.55118110236220474" header="0.31496062992125984" footer="0.31496062992125984"/>
  <pageSetup paperSize="9" scale="30" fitToHeight="0" orientation="landscape"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IV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Аналитикам</vt:lpstr>
      <vt:lpstr>Лист1</vt:lpstr>
      <vt:lpstr>Аналитикам!Заголовки_для_печати</vt:lpstr>
      <vt:lpstr>Аналитикам!Область_печати</vt:lpstr>
    </vt:vector>
  </TitlesOfParts>
  <Company>Министерство финансов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Stavkina</dc:creator>
  <cp:lastModifiedBy>Nabor_text</cp:lastModifiedBy>
  <cp:lastPrinted>2024-11-25T09:44:31Z</cp:lastPrinted>
  <dcterms:created xsi:type="dcterms:W3CDTF">2013-05-13T01:44:39Z</dcterms:created>
  <dcterms:modified xsi:type="dcterms:W3CDTF">2024-11-28T09:16:53Z</dcterms:modified>
</cp:coreProperties>
</file>