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bor_text\Desktop\70-п от 09.02.2024 (изм. 545-п)\"/>
    </mc:Choice>
  </mc:AlternateContent>
  <bookViews>
    <workbookView xWindow="0" yWindow="0" windowWidth="21570" windowHeight="9615"/>
  </bookViews>
  <sheets>
    <sheet name="Аналитикам" sheetId="12" r:id="rId1"/>
    <sheet name="Лист1" sheetId="13" r:id="rId2"/>
  </sheets>
  <definedNames>
    <definedName name="_xlnm._FilterDatabase" localSheetId="0" hidden="1">Аналитикам!$A$10:$Z$28</definedName>
    <definedName name="OLE_LINK1" localSheetId="0">Аналитикам!#REF!</definedName>
    <definedName name="_xlnm.Print_Titles" localSheetId="0">Аналитикам!$1:$10</definedName>
    <definedName name="_xlnm.Print_Area" localSheetId="0">Аналитикам!$A$1:$Z$28</definedName>
  </definedNames>
  <calcPr calcId="162913" fullPrecision="0"/>
  <customWorkbookViews>
    <customWorkbookView name="Cherednikova - Личное представление" guid="{D45BA32D-C566-4080-BEF9-2628BFAF5780}" mergeInterval="0" personalView="1" maximized="1" xWindow="1" yWindow="1" windowWidth="1600" windowHeight="644" activeSheetId="2"/>
    <customWorkbookView name="Stavkina - Личное представление" guid="{CCE9CE8F-4106-475D-84A1-7D0DB166C500}" mergeInterval="0" personalView="1" maximized="1" xWindow="1" yWindow="1" windowWidth="1920" windowHeight="765" activeSheetId="2"/>
    <customWorkbookView name="Evstigneeva - Личное представление" guid="{19CD07B0-B75B-4742-8CF1-58B16CCA9C75}" mergeInterval="0" personalView="1" maximized="1" xWindow="1" yWindow="1" windowWidth="1710" windowHeight="888" activeSheetId="2"/>
  </customWorkbookViews>
</workbook>
</file>

<file path=xl/calcChain.xml><?xml version="1.0" encoding="utf-8"?>
<calcChain xmlns="http://schemas.openxmlformats.org/spreadsheetml/2006/main">
  <c r="K28" i="12" l="1"/>
  <c r="G28" i="12"/>
  <c r="K27" i="12"/>
  <c r="G27" i="12"/>
  <c r="R26" i="12"/>
  <c r="O26" i="12"/>
  <c r="N26" i="12"/>
  <c r="M26" i="12"/>
  <c r="G26" i="12" s="1"/>
  <c r="L26" i="12"/>
  <c r="K26" i="12"/>
  <c r="J26" i="12"/>
  <c r="I26" i="12"/>
  <c r="H26" i="12"/>
  <c r="G25" i="12"/>
  <c r="I24" i="12"/>
  <c r="G24" i="12"/>
  <c r="O23" i="12"/>
  <c r="N23" i="12"/>
  <c r="M23" i="12"/>
  <c r="L23" i="12"/>
  <c r="K23" i="12"/>
  <c r="J23" i="12"/>
  <c r="I23" i="12"/>
  <c r="H23" i="12"/>
  <c r="G23" i="12" s="1"/>
  <c r="I22" i="12"/>
  <c r="G22" i="12" s="1"/>
  <c r="K21" i="12"/>
  <c r="K20" i="12" s="1"/>
  <c r="J21" i="12"/>
  <c r="J20" i="12" s="1"/>
  <c r="G20" i="12" s="1"/>
  <c r="G21" i="12"/>
  <c r="N20" i="12"/>
  <c r="M20" i="12"/>
  <c r="L20" i="12"/>
  <c r="I20" i="12"/>
  <c r="H20" i="12"/>
  <c r="I19" i="12"/>
  <c r="G19" i="12" s="1"/>
  <c r="K18" i="12"/>
  <c r="K17" i="12" s="1"/>
  <c r="I18" i="12"/>
  <c r="G18" i="12"/>
  <c r="O17" i="12"/>
  <c r="N17" i="12"/>
  <c r="M17" i="12"/>
  <c r="L17" i="12"/>
  <c r="J17" i="12"/>
  <c r="H17" i="12"/>
  <c r="I16" i="12"/>
  <c r="G16" i="12"/>
  <c r="K15" i="12"/>
  <c r="K14" i="12" s="1"/>
  <c r="I15" i="12"/>
  <c r="H15" i="12"/>
  <c r="H14" i="12" s="1"/>
  <c r="G14" i="12" s="1"/>
  <c r="N14" i="12"/>
  <c r="M14" i="12"/>
  <c r="L14" i="12"/>
  <c r="J14" i="12"/>
  <c r="I14" i="12"/>
  <c r="G13" i="12"/>
  <c r="G12" i="12"/>
  <c r="R11" i="12"/>
  <c r="O11" i="12"/>
  <c r="N11" i="12"/>
  <c r="M11" i="12"/>
  <c r="L11" i="12"/>
  <c r="G11" i="12" s="1"/>
  <c r="K11" i="12"/>
  <c r="J11" i="12"/>
  <c r="I11" i="12"/>
  <c r="H11" i="12"/>
  <c r="G17" i="12" l="1"/>
  <c r="I17" i="12"/>
  <c r="G15" i="12"/>
</calcChain>
</file>

<file path=xl/sharedStrings.xml><?xml version="1.0" encoding="utf-8"?>
<sst xmlns="http://schemas.openxmlformats.org/spreadsheetml/2006/main" count="103" uniqueCount="64">
  <si>
    <t>Всего</t>
  </si>
  <si>
    <t>№ 
п/п</t>
  </si>
  <si>
    <t xml:space="preserve">Соисполнитель, исполнитель основного мероприятия, исполнитель ведомственной целевой программы, исполнитель мероприятия  </t>
  </si>
  <si>
    <t>Финансовое обеспечение</t>
  </si>
  <si>
    <t>Объем (рублей)</t>
  </si>
  <si>
    <t>Единица измерения</t>
  </si>
  <si>
    <t>Значение</t>
  </si>
  <si>
    <t>Наименование</t>
  </si>
  <si>
    <t>СТРУКТУРА</t>
  </si>
  <si>
    <t xml:space="preserve">Наименование  показателя </t>
  </si>
  <si>
    <t xml:space="preserve">Срок реализации </t>
  </si>
  <si>
    <t>2020 год</t>
  </si>
  <si>
    <t>Источник</t>
  </si>
  <si>
    <t xml:space="preserve">с (год) </t>
  </si>
  <si>
    <t xml:space="preserve">по (год)
</t>
  </si>
  <si>
    <t>муниципальной программы Павлоградского района Омской области</t>
  </si>
  <si>
    <t>в том числе по годам реализации муниципальной программы</t>
  </si>
  <si>
    <t xml:space="preserve">Целевые индикаторы реализации мероприятия (группы мероприятий) муниципальной программы </t>
  </si>
  <si>
    <t>2022 год</t>
  </si>
  <si>
    <t>2023 год</t>
  </si>
  <si>
    <t>2024 год</t>
  </si>
  <si>
    <t>2025 год</t>
  </si>
  <si>
    <t>2026 год</t>
  </si>
  <si>
    <t>2027 год</t>
  </si>
  <si>
    <t>2020
год</t>
  </si>
  <si>
    <t>2022
год</t>
  </si>
  <si>
    <t>2023
год</t>
  </si>
  <si>
    <t>2024
год</t>
  </si>
  <si>
    <t>2025
год</t>
  </si>
  <si>
    <t>2026                год</t>
  </si>
  <si>
    <t>2027
год</t>
  </si>
  <si>
    <t>2021
год</t>
  </si>
  <si>
    <t>2021 год</t>
  </si>
  <si>
    <t>"Развитие социально-культурной сферы Павлоградского муниципального района Омской области на 2020-2027 годы"</t>
  </si>
  <si>
    <t>Всего, из них расходы за счет:</t>
  </si>
  <si>
    <t>Единиц</t>
  </si>
  <si>
    <t xml:space="preserve">1. Налоговых и неналоговых доходов, поступлений нецелевого характера из областного бюджета </t>
  </si>
  <si>
    <t xml:space="preserve">2. Поступлений целевого характера из областного бюджета </t>
  </si>
  <si>
    <t xml:space="preserve">МКУК «Павлоградская МЦБС» </t>
  </si>
  <si>
    <t>7.1.2</t>
  </si>
  <si>
    <t>Мероприятие 2: Создание модельных библиотек в муниципальных образованиях Омской области</t>
  </si>
  <si>
    <t>Переоснащены муниципальные библиотеки по модельному стандарту</t>
  </si>
  <si>
    <t>2.1.8</t>
  </si>
  <si>
    <t>Мероприятие 8: Организация горячего питания обучающихся в муниципальных общеобразовательных организациях (обеспечение готовой к употреблению пищевой продукцией)</t>
  </si>
  <si>
    <t>2020</t>
  </si>
  <si>
    <t>Комитет образования Администрации Павлоградского муниципального района Омской области</t>
  </si>
  <si>
    <t>Достигнута доля обучающихся, получающих основное общее, среднее общее образование в муниципальных общеобразовательных организациях, обеспечиваемых горячим питанием (готовой к употреблению пищевой продукцией) за счет субсидии на организацию горячего питания обучающихся в муниципальных общеобразовательных организациях (обеспечение готовой к употреблению пищевой продукцией), в общей численности обучающихся, получающих основное общее, среднее общее образование в муниципальных общеобразовательных организациях, проживающих в семьях, в которых средний доход на каждого члена семьи ниже полуторной величины прожиточного минимума в Омской области в расчете на душу населения, определенной по данным органов местного самоуправления муниципального образования городской округ город Омск Омской области и муниципальных районов Омской области</t>
  </si>
  <si>
    <t>Процент</t>
  </si>
  <si>
    <t xml:space="preserve">1. Налоговых и неналоговых доходов, поступлений нецелевого характера </t>
  </si>
  <si>
    <t>2. Поступления целевого характера из областного бюджета</t>
  </si>
  <si>
    <t>3.1.7</t>
  </si>
  <si>
    <t>Мероприятие 7: 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</si>
  <si>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Достигнут уровень средней номинальной начисленной заработной платы педагогических работников муниципальных организаций дополнительного образования Павлоградского муниципального района Омской области.</t>
  </si>
  <si>
    <t>4.1.4</t>
  </si>
  <si>
    <t>Мероприятие 4: Обеспечение организации дополнительного образования детей в муниципальных организациях дополнительного образования, осуществления финансово-экономического,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</si>
  <si>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9.1.1</t>
  </si>
  <si>
    <t>Мероприятие 1: Обеспечение организации дополнительного образования детей в муниципальных организациях дополнительного образования, осуществление финансово – экономического, хозяйственного, учебно-методического, информационно-кадрового сопровождения муниципальных образовательных организаций</t>
  </si>
  <si>
    <t>Достигнут уровень средней номинальной начисленной заработной платы педагогических работников муниципальных организаций дополнительного образования Павлоградского муниципального района Омской области</t>
  </si>
  <si>
    <t>10.1.1</t>
  </si>
  <si>
    <t xml:space="preserve">Мероприятие 1: 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</t>
  </si>
  <si>
    <t>Количество введенных ставок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</si>
  <si>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Х</t>
  </si>
  <si>
    <t xml:space="preserve">В государственных и муниципальных общеобразовательных организациях проведены мероприятия по обеспечению деятельности советников директора по воспитанию и взаимодействию с детскими общественными объединениями  </t>
  </si>
  <si>
    <r>
      <t xml:space="preserve">Приложение                                                                                                                                                                                                                         к постановлению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Павлоградского муниципального                                                                                                                                                                              района Омской области 
</t>
    </r>
    <r>
      <rPr>
        <u/>
        <sz val="14"/>
        <color theme="1"/>
        <rFont val="Times New Roman"/>
        <family val="1"/>
        <charset val="204"/>
      </rPr>
      <t xml:space="preserve">от 09.02.2024 № 70-п         </t>
    </r>
    <r>
      <rPr>
        <sz val="14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</si>
</sst>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8"/>
      <name val="Calibri"/>
      <family val="2"/>
      <charset val="204"/>
    </font>
    <font>
      <vertAlign val="superscript"/>
      <sz val="14"/>
      <name val="Times New Roman"/>
      <family val="1"/>
      <charset val="204"/>
    </font>
    <font>
      <sz val="11"/>
      <name val="Calibri"/>
      <family val="2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4" fontId="1" fillId="0" borderId="0" applyFont="0" applyFill="0" applyBorder="0" applyAlignment="0" applyProtection="0"/>
    <xf numFmtId="0" fontId="12" fillId="0" borderId="0"/>
  </cellStyleXfs>
  <cellXfs count="6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6" fillId="0" borderId="0" xfId="0" applyFont="1" applyFill="1"/>
    <xf numFmtId="0" fontId="2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top" wrapText="1"/>
    </xf>
    <xf numFmtId="4" fontId="2" fillId="0" borderId="6" xfId="0" applyNumberFormat="1" applyFont="1" applyFill="1" applyBorder="1" applyAlignment="1">
      <alignment horizontal="center" vertical="top" wrapText="1"/>
    </xf>
    <xf numFmtId="4" fontId="2" fillId="0" borderId="6" xfId="8" applyNumberFormat="1" applyFont="1" applyFill="1" applyBorder="1" applyAlignment="1">
      <alignment horizontal="center" vertical="top" wrapText="1"/>
    </xf>
    <xf numFmtId="4" fontId="2" fillId="0" borderId="1" xfId="8" applyNumberFormat="1" applyFont="1" applyFill="1" applyBorder="1" applyAlignment="1">
      <alignment horizontal="center" vertical="top" wrapText="1"/>
    </xf>
    <xf numFmtId="4" fontId="2" fillId="0" borderId="4" xfId="0" applyNumberFormat="1" applyFont="1" applyFill="1" applyBorder="1" applyAlignment="1">
      <alignment horizontal="center" vertical="top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2" fontId="9" fillId="0" borderId="3" xfId="0" applyNumberFormat="1" applyFont="1" applyFill="1" applyBorder="1" applyAlignment="1">
      <alignment horizontal="left" vertical="top" wrapText="1"/>
    </xf>
    <xf numFmtId="2" fontId="9" fillId="0" borderId="5" xfId="0" applyNumberFormat="1" applyFont="1" applyFill="1" applyBorder="1" applyAlignment="1">
      <alignment horizontal="left" vertical="top" wrapText="1"/>
    </xf>
    <xf numFmtId="2" fontId="9" fillId="0" borderId="6" xfId="0" applyNumberFormat="1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/>
    </xf>
    <xf numFmtId="49" fontId="9" fillId="0" borderId="5" xfId="0" applyNumberFormat="1" applyFont="1" applyFill="1" applyBorder="1" applyAlignment="1">
      <alignment horizontal="center" vertical="top"/>
    </xf>
    <xf numFmtId="49" fontId="9" fillId="0" borderId="6" xfId="0" applyNumberFormat="1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11" fillId="0" borderId="3" xfId="0" applyFont="1" applyFill="1" applyBorder="1" applyAlignment="1">
      <alignment horizontal="center" vertical="top" wrapText="1"/>
    </xf>
    <xf numFmtId="0" fontId="11" fillId="0" borderId="5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49" fontId="9" fillId="0" borderId="5" xfId="0" applyNumberFormat="1" applyFont="1" applyFill="1" applyBorder="1" applyAlignment="1">
      <alignment horizontal="left" vertical="top" wrapText="1"/>
    </xf>
    <xf numFmtId="49" fontId="9" fillId="0" borderId="6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0" fillId="0" borderId="2" xfId="0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 wrapText="1"/>
    </xf>
  </cellXfs>
  <cellStyles count="9">
    <cellStyle name="Обычный" xfId="0" builtinId="0"/>
    <cellStyle name="Обычный 2" xfId="1"/>
    <cellStyle name="Обычный 2 2" xfId="2"/>
    <cellStyle name="Обычный 2 4" xfId="3"/>
    <cellStyle name="Обычный 2 7" xfId="4"/>
    <cellStyle name="Обычный 2 8" xfId="5"/>
    <cellStyle name="Обычный 3" xfId="6"/>
    <cellStyle name="Обычный 4" xfId="8"/>
    <cellStyle name="Финансовый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28"/>
  <sheetViews>
    <sheetView tabSelected="1" view="pageBreakPreview" zoomScaleNormal="100" zoomScaleSheetLayoutView="100" workbookViewId="0">
      <pane xSplit="2" ySplit="10" topLeftCell="M11" activePane="bottomRight" state="frozen"/>
      <selection pane="topRight" activeCell="C1" sqref="C1"/>
      <selection pane="bottomLeft" activeCell="A12" sqref="A12"/>
      <selection pane="bottomRight" activeCell="Q1" sqref="Q1:Z1"/>
    </sheetView>
  </sheetViews>
  <sheetFormatPr defaultColWidth="9.28515625" defaultRowHeight="18.75" x14ac:dyDescent="0.3"/>
  <cols>
    <col min="1" max="1" width="12.7109375" style="1" customWidth="1"/>
    <col min="2" max="2" width="39.5703125" style="1" customWidth="1"/>
    <col min="3" max="3" width="12.42578125" style="1" customWidth="1"/>
    <col min="4" max="4" width="13.5703125" style="1" customWidth="1"/>
    <col min="5" max="5" width="25.140625" style="2" customWidth="1"/>
    <col min="6" max="6" width="26.140625" style="1" customWidth="1"/>
    <col min="7" max="7" width="20" style="1" customWidth="1"/>
    <col min="8" max="9" width="18.28515625" style="1" customWidth="1"/>
    <col min="10" max="10" width="18.42578125" style="1" customWidth="1"/>
    <col min="11" max="11" width="18.5703125" style="1" customWidth="1"/>
    <col min="12" max="12" width="18.140625" style="1" customWidth="1"/>
    <col min="13" max="13" width="18.7109375" style="1" customWidth="1"/>
    <col min="14" max="14" width="18" style="1" customWidth="1"/>
    <col min="15" max="15" width="16.85546875" style="1" customWidth="1"/>
    <col min="16" max="16" width="64.85546875" style="1" customWidth="1"/>
    <col min="17" max="17" width="16.5703125" style="1" customWidth="1"/>
    <col min="18" max="18" width="13.28515625" style="1" bestFit="1" customWidth="1"/>
    <col min="19" max="20" width="13" style="1" bestFit="1" customWidth="1"/>
    <col min="21" max="22" width="12.140625" style="1" customWidth="1"/>
    <col min="23" max="23" width="12.42578125" style="1" customWidth="1"/>
    <col min="24" max="24" width="13" style="1" bestFit="1" customWidth="1"/>
    <col min="25" max="26" width="11" style="1" customWidth="1"/>
    <col min="27" max="27" width="58" style="3" hidden="1" customWidth="1"/>
    <col min="28" max="28" width="21.5703125" style="3" customWidth="1"/>
    <col min="29" max="16384" width="9.28515625" style="3"/>
  </cols>
  <sheetData>
    <row r="1" spans="1:258" ht="104.25" customHeigh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3" t="s">
        <v>63</v>
      </c>
      <c r="R1" s="34"/>
      <c r="S1" s="34"/>
      <c r="T1" s="34"/>
      <c r="U1" s="34"/>
      <c r="V1" s="34"/>
      <c r="W1" s="34"/>
      <c r="X1" s="34"/>
      <c r="Y1" s="34"/>
      <c r="Z1" s="34"/>
    </row>
    <row r="2" spans="1:258" x14ac:dyDescent="0.3">
      <c r="A2" s="36" t="s">
        <v>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</row>
    <row r="3" spans="1:258" x14ac:dyDescent="0.3">
      <c r="A3" s="36" t="s">
        <v>15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</row>
    <row r="4" spans="1:258" x14ac:dyDescent="0.3">
      <c r="A4" s="36" t="s">
        <v>33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</row>
    <row r="5" spans="1:258" ht="22.5" x14ac:dyDescent="0.3">
      <c r="A5" s="6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</row>
    <row r="6" spans="1:258" ht="41.65" customHeight="1" x14ac:dyDescent="0.25">
      <c r="A6" s="37" t="s">
        <v>1</v>
      </c>
      <c r="B6" s="37" t="s">
        <v>9</v>
      </c>
      <c r="C6" s="35" t="s">
        <v>10</v>
      </c>
      <c r="D6" s="35"/>
      <c r="E6" s="37" t="s">
        <v>2</v>
      </c>
      <c r="F6" s="40" t="s">
        <v>3</v>
      </c>
      <c r="G6" s="41"/>
      <c r="H6" s="41"/>
      <c r="I6" s="41"/>
      <c r="J6" s="41"/>
      <c r="K6" s="41"/>
      <c r="L6" s="41"/>
      <c r="M6" s="41"/>
      <c r="N6" s="41"/>
      <c r="O6" s="42"/>
      <c r="P6" s="40" t="s">
        <v>17</v>
      </c>
      <c r="Q6" s="41"/>
      <c r="R6" s="41"/>
      <c r="S6" s="41"/>
      <c r="T6" s="41"/>
      <c r="U6" s="41"/>
      <c r="V6" s="41"/>
      <c r="W6" s="41"/>
      <c r="X6" s="41"/>
      <c r="Y6" s="41"/>
      <c r="Z6" s="43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</row>
    <row r="7" spans="1:258" ht="21.75" customHeight="1" x14ac:dyDescent="0.25">
      <c r="A7" s="38"/>
      <c r="B7" s="38"/>
      <c r="C7" s="37" t="s">
        <v>13</v>
      </c>
      <c r="D7" s="37" t="s">
        <v>14</v>
      </c>
      <c r="E7" s="38"/>
      <c r="F7" s="37" t="s">
        <v>12</v>
      </c>
      <c r="G7" s="54" t="s">
        <v>4</v>
      </c>
      <c r="H7" s="55"/>
      <c r="I7" s="55"/>
      <c r="J7" s="55"/>
      <c r="K7" s="55"/>
      <c r="L7" s="55"/>
      <c r="M7" s="55"/>
      <c r="N7" s="55"/>
      <c r="O7" s="56"/>
      <c r="P7" s="35" t="s">
        <v>7</v>
      </c>
      <c r="Q7" s="35" t="s">
        <v>5</v>
      </c>
      <c r="R7" s="35" t="s">
        <v>6</v>
      </c>
      <c r="S7" s="35"/>
      <c r="T7" s="35"/>
      <c r="U7" s="35"/>
      <c r="V7" s="35"/>
      <c r="W7" s="35"/>
      <c r="X7" s="35"/>
      <c r="Y7" s="35"/>
      <c r="Z7" s="3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</row>
    <row r="8" spans="1:258" ht="42.75" customHeight="1" x14ac:dyDescent="0.25">
      <c r="A8" s="38"/>
      <c r="B8" s="38"/>
      <c r="C8" s="38"/>
      <c r="D8" s="38"/>
      <c r="E8" s="38"/>
      <c r="F8" s="38"/>
      <c r="G8" s="38" t="s">
        <v>0</v>
      </c>
      <c r="H8" s="54" t="s">
        <v>16</v>
      </c>
      <c r="I8" s="55"/>
      <c r="J8" s="55"/>
      <c r="K8" s="55"/>
      <c r="L8" s="55"/>
      <c r="M8" s="55"/>
      <c r="N8" s="55"/>
      <c r="O8" s="56"/>
      <c r="P8" s="35"/>
      <c r="Q8" s="35"/>
      <c r="R8" s="35" t="s">
        <v>0</v>
      </c>
      <c r="S8" s="35" t="s">
        <v>16</v>
      </c>
      <c r="T8" s="35"/>
      <c r="U8" s="35"/>
      <c r="V8" s="35"/>
      <c r="W8" s="35"/>
      <c r="X8" s="35"/>
      <c r="Y8" s="35"/>
      <c r="Z8" s="3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IW8" s="5"/>
      <c r="IX8" s="5"/>
    </row>
    <row r="9" spans="1:258" ht="42" customHeight="1" x14ac:dyDescent="0.25">
      <c r="A9" s="39"/>
      <c r="B9" s="39"/>
      <c r="C9" s="39"/>
      <c r="D9" s="39"/>
      <c r="E9" s="39"/>
      <c r="F9" s="39"/>
      <c r="G9" s="39"/>
      <c r="H9" s="8" t="s">
        <v>11</v>
      </c>
      <c r="I9" s="8" t="s">
        <v>32</v>
      </c>
      <c r="J9" s="8" t="s">
        <v>18</v>
      </c>
      <c r="K9" s="8" t="s">
        <v>19</v>
      </c>
      <c r="L9" s="8" t="s">
        <v>20</v>
      </c>
      <c r="M9" s="8" t="s">
        <v>21</v>
      </c>
      <c r="N9" s="8" t="s">
        <v>22</v>
      </c>
      <c r="O9" s="8" t="s">
        <v>23</v>
      </c>
      <c r="P9" s="35"/>
      <c r="Q9" s="35"/>
      <c r="R9" s="35"/>
      <c r="S9" s="8" t="s">
        <v>24</v>
      </c>
      <c r="T9" s="8" t="s">
        <v>31</v>
      </c>
      <c r="U9" s="8" t="s">
        <v>25</v>
      </c>
      <c r="V9" s="8" t="s">
        <v>26</v>
      </c>
      <c r="W9" s="8" t="s">
        <v>27</v>
      </c>
      <c r="X9" s="8" t="s">
        <v>28</v>
      </c>
      <c r="Y9" s="8" t="s">
        <v>29</v>
      </c>
      <c r="Z9" s="8" t="s">
        <v>30</v>
      </c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</row>
    <row r="10" spans="1:258" ht="23.65" customHeight="1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</row>
    <row r="11" spans="1:258" ht="33.75" customHeight="1" x14ac:dyDescent="0.25">
      <c r="A11" s="47" t="s">
        <v>39</v>
      </c>
      <c r="B11" s="50" t="s">
        <v>40</v>
      </c>
      <c r="C11" s="37">
        <v>2020</v>
      </c>
      <c r="D11" s="37">
        <v>2027</v>
      </c>
      <c r="E11" s="20" t="s">
        <v>38</v>
      </c>
      <c r="F11" s="11" t="s">
        <v>34</v>
      </c>
      <c r="G11" s="10">
        <f t="shared" ref="G11:G13" si="0">SUM(H11:O11)</f>
        <v>12661093.93</v>
      </c>
      <c r="H11" s="9">
        <f>SUM(H12:H13)</f>
        <v>0</v>
      </c>
      <c r="I11" s="9">
        <f>SUM(I12:I13)</f>
        <v>5000000</v>
      </c>
      <c r="J11" s="9">
        <f t="shared" ref="J11:O11" si="1">SUM(J12:J13)</f>
        <v>0</v>
      </c>
      <c r="K11" s="9">
        <f t="shared" si="1"/>
        <v>0</v>
      </c>
      <c r="L11" s="9">
        <f t="shared" si="1"/>
        <v>7661093.9299999997</v>
      </c>
      <c r="M11" s="9">
        <f t="shared" si="1"/>
        <v>0</v>
      </c>
      <c r="N11" s="9">
        <f t="shared" si="1"/>
        <v>0</v>
      </c>
      <c r="O11" s="9">
        <f t="shared" si="1"/>
        <v>0</v>
      </c>
      <c r="P11" s="63" t="s">
        <v>41</v>
      </c>
      <c r="Q11" s="44" t="s">
        <v>35</v>
      </c>
      <c r="R11" s="44">
        <f>SUM(S11:Z13)</f>
        <v>2</v>
      </c>
      <c r="S11" s="44">
        <v>0</v>
      </c>
      <c r="T11" s="44">
        <v>1</v>
      </c>
      <c r="U11" s="44">
        <v>0</v>
      </c>
      <c r="V11" s="44">
        <v>0</v>
      </c>
      <c r="W11" s="44">
        <v>1</v>
      </c>
      <c r="X11" s="44">
        <v>0</v>
      </c>
      <c r="Y11" s="44">
        <v>0</v>
      </c>
      <c r="Z11" s="44">
        <v>0</v>
      </c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</row>
    <row r="12" spans="1:258" ht="66.75" customHeight="1" x14ac:dyDescent="0.25">
      <c r="A12" s="48"/>
      <c r="B12" s="51"/>
      <c r="C12" s="21"/>
      <c r="D12" s="21"/>
      <c r="E12" s="31"/>
      <c r="F12" s="12" t="s">
        <v>36</v>
      </c>
      <c r="G12" s="10">
        <f t="shared" si="0"/>
        <v>7661093.9299999997</v>
      </c>
      <c r="H12" s="9">
        <v>0</v>
      </c>
      <c r="I12" s="9">
        <v>0</v>
      </c>
      <c r="J12" s="9">
        <v>0</v>
      </c>
      <c r="K12" s="9">
        <v>0</v>
      </c>
      <c r="L12" s="9">
        <v>7661093.9299999997</v>
      </c>
      <c r="M12" s="9">
        <v>0</v>
      </c>
      <c r="N12" s="9">
        <v>0</v>
      </c>
      <c r="O12" s="9">
        <v>0</v>
      </c>
      <c r="P12" s="64"/>
      <c r="Q12" s="45"/>
      <c r="R12" s="45"/>
      <c r="S12" s="45"/>
      <c r="T12" s="45"/>
      <c r="U12" s="45"/>
      <c r="V12" s="45"/>
      <c r="W12" s="45"/>
      <c r="X12" s="45"/>
      <c r="Y12" s="45"/>
      <c r="Z12" s="4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</row>
    <row r="13" spans="1:258" ht="56.25" customHeight="1" x14ac:dyDescent="0.25">
      <c r="A13" s="49"/>
      <c r="B13" s="52"/>
      <c r="C13" s="53"/>
      <c r="D13" s="53"/>
      <c r="E13" s="32"/>
      <c r="F13" s="12" t="s">
        <v>37</v>
      </c>
      <c r="G13" s="10">
        <f t="shared" si="0"/>
        <v>5000000</v>
      </c>
      <c r="H13" s="9">
        <v>0</v>
      </c>
      <c r="I13" s="9">
        <v>5000000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65"/>
      <c r="Q13" s="46"/>
      <c r="R13" s="46"/>
      <c r="S13" s="46"/>
      <c r="T13" s="46"/>
      <c r="U13" s="46"/>
      <c r="V13" s="46"/>
      <c r="W13" s="46"/>
      <c r="X13" s="46"/>
      <c r="Y13" s="46"/>
      <c r="Z13" s="46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</row>
    <row r="14" spans="1:258" ht="68.25" customHeight="1" x14ac:dyDescent="0.25">
      <c r="A14" s="57" t="s">
        <v>42</v>
      </c>
      <c r="B14" s="58" t="s">
        <v>43</v>
      </c>
      <c r="C14" s="57" t="s">
        <v>44</v>
      </c>
      <c r="D14" s="57">
        <v>2027</v>
      </c>
      <c r="E14" s="59" t="s">
        <v>45</v>
      </c>
      <c r="F14" s="12" t="s">
        <v>34</v>
      </c>
      <c r="G14" s="10">
        <f t="shared" ref="G14:G16" si="2">SUM(H14:O14)</f>
        <v>5030580.3</v>
      </c>
      <c r="H14" s="14">
        <f t="shared" ref="H14:N14" si="3">SUM(H15:H16)</f>
        <v>1696900</v>
      </c>
      <c r="I14" s="14">
        <f t="shared" si="3"/>
        <v>991100</v>
      </c>
      <c r="J14" s="14">
        <f t="shared" si="3"/>
        <v>596365</v>
      </c>
      <c r="K14" s="15">
        <f t="shared" si="3"/>
        <v>672965.3</v>
      </c>
      <c r="L14" s="15">
        <f t="shared" si="3"/>
        <v>357750</v>
      </c>
      <c r="M14" s="15">
        <f t="shared" si="3"/>
        <v>357750</v>
      </c>
      <c r="N14" s="15">
        <f t="shared" si="3"/>
        <v>357750</v>
      </c>
      <c r="O14" s="14">
        <v>0</v>
      </c>
      <c r="P14" s="60" t="s">
        <v>46</v>
      </c>
      <c r="Q14" s="61" t="s">
        <v>47</v>
      </c>
      <c r="R14" s="61">
        <v>100</v>
      </c>
      <c r="S14" s="61">
        <v>100</v>
      </c>
      <c r="T14" s="61">
        <v>80</v>
      </c>
      <c r="U14" s="35">
        <v>100</v>
      </c>
      <c r="V14" s="35">
        <v>100</v>
      </c>
      <c r="W14" s="35">
        <v>100</v>
      </c>
      <c r="X14" s="35">
        <v>100</v>
      </c>
      <c r="Y14" s="35">
        <v>100</v>
      </c>
      <c r="Z14" s="35">
        <v>100</v>
      </c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</row>
    <row r="15" spans="1:258" ht="129.75" customHeight="1" x14ac:dyDescent="0.25">
      <c r="A15" s="57"/>
      <c r="B15" s="58"/>
      <c r="C15" s="57"/>
      <c r="D15" s="57"/>
      <c r="E15" s="59"/>
      <c r="F15" s="12" t="s">
        <v>48</v>
      </c>
      <c r="G15" s="10">
        <f t="shared" si="2"/>
        <v>3037777.65</v>
      </c>
      <c r="H15" s="14">
        <f>1200000-351550</f>
        <v>848450</v>
      </c>
      <c r="I15" s="14">
        <f>495550</f>
        <v>495550</v>
      </c>
      <c r="J15" s="14">
        <v>284045</v>
      </c>
      <c r="K15" s="15">
        <f>350000-13517.35</f>
        <v>336482.65</v>
      </c>
      <c r="L15" s="15">
        <v>357750</v>
      </c>
      <c r="M15" s="15">
        <v>357750</v>
      </c>
      <c r="N15" s="15">
        <v>357750</v>
      </c>
      <c r="O15" s="14">
        <v>0</v>
      </c>
      <c r="P15" s="60"/>
      <c r="Q15" s="61"/>
      <c r="R15" s="61"/>
      <c r="S15" s="61"/>
      <c r="T15" s="61"/>
      <c r="U15" s="62"/>
      <c r="V15" s="62"/>
      <c r="W15" s="62"/>
      <c r="X15" s="62"/>
      <c r="Y15" s="62"/>
      <c r="Z15" s="62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</row>
    <row r="16" spans="1:258" ht="98.25" customHeight="1" x14ac:dyDescent="0.25">
      <c r="A16" s="57"/>
      <c r="B16" s="58"/>
      <c r="C16" s="57"/>
      <c r="D16" s="57"/>
      <c r="E16" s="59"/>
      <c r="F16" s="12" t="s">
        <v>49</v>
      </c>
      <c r="G16" s="10">
        <f t="shared" si="2"/>
        <v>1992802.65</v>
      </c>
      <c r="H16" s="14">
        <v>848450</v>
      </c>
      <c r="I16" s="14">
        <f>495550</f>
        <v>495550</v>
      </c>
      <c r="J16" s="14">
        <v>312320</v>
      </c>
      <c r="K16" s="15">
        <v>336482.65</v>
      </c>
      <c r="L16" s="15">
        <v>0</v>
      </c>
      <c r="M16" s="15">
        <v>0</v>
      </c>
      <c r="N16" s="14">
        <v>0</v>
      </c>
      <c r="O16" s="14">
        <v>0</v>
      </c>
      <c r="P16" s="60"/>
      <c r="Q16" s="61"/>
      <c r="R16" s="61"/>
      <c r="S16" s="61"/>
      <c r="T16" s="61"/>
      <c r="U16" s="62"/>
      <c r="V16" s="62"/>
      <c r="W16" s="62"/>
      <c r="X16" s="62"/>
      <c r="Y16" s="62"/>
      <c r="Z16" s="62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</row>
    <row r="17" spans="1:258" ht="36.75" customHeight="1" x14ac:dyDescent="0.25">
      <c r="A17" s="57" t="s">
        <v>50</v>
      </c>
      <c r="B17" s="66" t="s">
        <v>51</v>
      </c>
      <c r="C17" s="35">
        <v>2020</v>
      </c>
      <c r="D17" s="35">
        <v>2027</v>
      </c>
      <c r="E17" s="20" t="s">
        <v>45</v>
      </c>
      <c r="F17" s="12" t="s">
        <v>34</v>
      </c>
      <c r="G17" s="14">
        <f t="shared" ref="G17:G19" si="4">SUM(H17:O17)</f>
        <v>92844554.609999999</v>
      </c>
      <c r="H17" s="14">
        <f>SUM(H18:H19)</f>
        <v>19958558.68</v>
      </c>
      <c r="I17" s="14">
        <f t="shared" ref="I17:O17" si="5">SUM(I18:I19)</f>
        <v>17501828.109999999</v>
      </c>
      <c r="J17" s="14">
        <f t="shared" si="5"/>
        <v>16554869.4</v>
      </c>
      <c r="K17" s="15">
        <f t="shared" si="5"/>
        <v>18690077.350000001</v>
      </c>
      <c r="L17" s="15">
        <f t="shared" si="5"/>
        <v>10881549.07</v>
      </c>
      <c r="M17" s="15">
        <f t="shared" si="5"/>
        <v>4628836</v>
      </c>
      <c r="N17" s="14">
        <f t="shared" si="5"/>
        <v>4628836</v>
      </c>
      <c r="O17" s="14">
        <f t="shared" si="5"/>
        <v>0</v>
      </c>
      <c r="P17" s="67" t="s">
        <v>52</v>
      </c>
      <c r="Q17" s="35" t="s">
        <v>47</v>
      </c>
      <c r="R17" s="35">
        <v>100</v>
      </c>
      <c r="S17" s="35">
        <v>100</v>
      </c>
      <c r="T17" s="35">
        <v>100</v>
      </c>
      <c r="U17" s="35">
        <v>100</v>
      </c>
      <c r="V17" s="35">
        <v>100</v>
      </c>
      <c r="W17" s="35">
        <v>100</v>
      </c>
      <c r="X17" s="35">
        <v>100</v>
      </c>
      <c r="Y17" s="35">
        <v>100</v>
      </c>
      <c r="Z17" s="35">
        <v>100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</row>
    <row r="18" spans="1:258" ht="80.25" customHeight="1" x14ac:dyDescent="0.25">
      <c r="A18" s="57"/>
      <c r="B18" s="66"/>
      <c r="C18" s="35"/>
      <c r="D18" s="35"/>
      <c r="E18" s="31"/>
      <c r="F18" s="12" t="s">
        <v>48</v>
      </c>
      <c r="G18" s="14">
        <f t="shared" si="4"/>
        <v>33739593.119999997</v>
      </c>
      <c r="H18" s="10">
        <v>5620330.1299999999</v>
      </c>
      <c r="I18" s="10">
        <f>4571220.24+347090.11</f>
        <v>4918310.3499999996</v>
      </c>
      <c r="J18" s="10">
        <v>4787345.22</v>
      </c>
      <c r="K18" s="16">
        <f>5159540+48629+0.35</f>
        <v>5208169.3499999996</v>
      </c>
      <c r="L18" s="16">
        <v>3947766.07</v>
      </c>
      <c r="M18" s="16">
        <v>4628836</v>
      </c>
      <c r="N18" s="16">
        <v>4628836</v>
      </c>
      <c r="O18" s="10">
        <v>0</v>
      </c>
      <c r="P18" s="67"/>
      <c r="Q18" s="35"/>
      <c r="R18" s="35"/>
      <c r="S18" s="35"/>
      <c r="T18" s="35"/>
      <c r="U18" s="35"/>
      <c r="V18" s="35"/>
      <c r="W18" s="35"/>
      <c r="X18" s="35"/>
      <c r="Y18" s="35"/>
      <c r="Z18" s="3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</row>
    <row r="19" spans="1:258" ht="65.25" customHeight="1" x14ac:dyDescent="0.25">
      <c r="A19" s="57"/>
      <c r="B19" s="66"/>
      <c r="C19" s="35"/>
      <c r="D19" s="35"/>
      <c r="E19" s="32"/>
      <c r="F19" s="12" t="s">
        <v>49</v>
      </c>
      <c r="G19" s="14">
        <f t="shared" si="4"/>
        <v>59104961.490000002</v>
      </c>
      <c r="H19" s="10">
        <v>14338228.550000001</v>
      </c>
      <c r="I19" s="10">
        <f>2403021+8511447.76+1669049</f>
        <v>12583517.76</v>
      </c>
      <c r="J19" s="10">
        <v>11767524.18</v>
      </c>
      <c r="K19" s="16">
        <v>13481908</v>
      </c>
      <c r="L19" s="16">
        <v>6933783</v>
      </c>
      <c r="M19" s="16">
        <v>0</v>
      </c>
      <c r="N19" s="10">
        <v>0</v>
      </c>
      <c r="O19" s="10">
        <v>0</v>
      </c>
      <c r="P19" s="67"/>
      <c r="Q19" s="35"/>
      <c r="R19" s="35"/>
      <c r="S19" s="35"/>
      <c r="T19" s="35"/>
      <c r="U19" s="35"/>
      <c r="V19" s="35"/>
      <c r="W19" s="35"/>
      <c r="X19" s="35"/>
      <c r="Y19" s="35"/>
      <c r="Z19" s="3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</row>
    <row r="20" spans="1:258" ht="53.25" customHeight="1" x14ac:dyDescent="0.25">
      <c r="A20" s="57" t="s">
        <v>53</v>
      </c>
      <c r="B20" s="66" t="s">
        <v>54</v>
      </c>
      <c r="C20" s="35">
        <v>2020</v>
      </c>
      <c r="D20" s="35">
        <v>2027</v>
      </c>
      <c r="E20" s="20" t="s">
        <v>45</v>
      </c>
      <c r="F20" s="12" t="s">
        <v>34</v>
      </c>
      <c r="G20" s="14">
        <f>SUM(H20:O20)</f>
        <v>188637647.83000001</v>
      </c>
      <c r="H20" s="10">
        <f t="shared" ref="H20:N20" si="6">SUM(H21:H22)</f>
        <v>28070573.66</v>
      </c>
      <c r="I20" s="10">
        <f t="shared" si="6"/>
        <v>30234528</v>
      </c>
      <c r="J20" s="10">
        <f t="shared" si="6"/>
        <v>34960769.359999999</v>
      </c>
      <c r="K20" s="16">
        <f t="shared" si="6"/>
        <v>38571054.850000001</v>
      </c>
      <c r="L20" s="16">
        <f t="shared" si="6"/>
        <v>34597590</v>
      </c>
      <c r="M20" s="16">
        <f t="shared" si="6"/>
        <v>11101565.98</v>
      </c>
      <c r="N20" s="16">
        <f t="shared" si="6"/>
        <v>11101565.98</v>
      </c>
      <c r="O20" s="10">
        <v>0</v>
      </c>
      <c r="P20" s="67" t="s">
        <v>52</v>
      </c>
      <c r="Q20" s="35" t="s">
        <v>47</v>
      </c>
      <c r="R20" s="35">
        <v>100</v>
      </c>
      <c r="S20" s="35">
        <v>100</v>
      </c>
      <c r="T20" s="35">
        <v>100</v>
      </c>
      <c r="U20" s="35">
        <v>100</v>
      </c>
      <c r="V20" s="35">
        <v>100</v>
      </c>
      <c r="W20" s="35">
        <v>100</v>
      </c>
      <c r="X20" s="35">
        <v>100</v>
      </c>
      <c r="Y20" s="35">
        <v>100</v>
      </c>
      <c r="Z20" s="35">
        <v>100</v>
      </c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</row>
    <row r="21" spans="1:258" ht="65.25" customHeight="1" x14ac:dyDescent="0.25">
      <c r="A21" s="57"/>
      <c r="B21" s="66"/>
      <c r="C21" s="35"/>
      <c r="D21" s="35"/>
      <c r="E21" s="31"/>
      <c r="F21" s="12" t="s">
        <v>48</v>
      </c>
      <c r="G21" s="14">
        <f>SUM(H21:O21)</f>
        <v>77202263.829999998</v>
      </c>
      <c r="H21" s="10">
        <v>7904715.6600000001</v>
      </c>
      <c r="I21" s="10">
        <v>8752896</v>
      </c>
      <c r="J21" s="10">
        <f>12025409.36</f>
        <v>12025409.359999999</v>
      </c>
      <c r="K21" s="16">
        <f>15036802+35935.2+72050.81-0.16</f>
        <v>15144787.85</v>
      </c>
      <c r="L21" s="16">
        <v>11171323</v>
      </c>
      <c r="M21" s="16">
        <v>11101565.98</v>
      </c>
      <c r="N21" s="16">
        <v>11101565.98</v>
      </c>
      <c r="O21" s="10">
        <v>0</v>
      </c>
      <c r="P21" s="67"/>
      <c r="Q21" s="35"/>
      <c r="R21" s="35"/>
      <c r="S21" s="35"/>
      <c r="T21" s="35"/>
      <c r="U21" s="35"/>
      <c r="V21" s="35"/>
      <c r="W21" s="35"/>
      <c r="X21" s="35"/>
      <c r="Y21" s="35"/>
      <c r="Z21" s="3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</row>
    <row r="22" spans="1:258" ht="65.25" customHeight="1" x14ac:dyDescent="0.25">
      <c r="A22" s="57"/>
      <c r="B22" s="66"/>
      <c r="C22" s="35"/>
      <c r="D22" s="35"/>
      <c r="E22" s="32"/>
      <c r="F22" s="12" t="s">
        <v>49</v>
      </c>
      <c r="G22" s="14">
        <f>SUM(H22:O22)</f>
        <v>111435384</v>
      </c>
      <c r="H22" s="10">
        <v>20165858</v>
      </c>
      <c r="I22" s="10">
        <f>21470621+11011</f>
        <v>21481632</v>
      </c>
      <c r="J22" s="10">
        <v>22935360</v>
      </c>
      <c r="K22" s="16">
        <v>23426267</v>
      </c>
      <c r="L22" s="16">
        <v>23426267</v>
      </c>
      <c r="M22" s="16">
        <v>0</v>
      </c>
      <c r="N22" s="17">
        <v>0</v>
      </c>
      <c r="O22" s="10">
        <v>0</v>
      </c>
      <c r="P22" s="67"/>
      <c r="Q22" s="35"/>
      <c r="R22" s="35"/>
      <c r="S22" s="35"/>
      <c r="T22" s="35"/>
      <c r="U22" s="35"/>
      <c r="V22" s="35"/>
      <c r="W22" s="35"/>
      <c r="X22" s="35"/>
      <c r="Y22" s="35"/>
      <c r="Z22" s="3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</row>
    <row r="23" spans="1:258" ht="51.75" customHeight="1" x14ac:dyDescent="0.25">
      <c r="A23" s="22" t="s">
        <v>55</v>
      </c>
      <c r="B23" s="25" t="s">
        <v>56</v>
      </c>
      <c r="C23" s="28" t="s">
        <v>44</v>
      </c>
      <c r="D23" s="28">
        <v>2027</v>
      </c>
      <c r="E23" s="20" t="s">
        <v>45</v>
      </c>
      <c r="F23" s="12" t="s">
        <v>34</v>
      </c>
      <c r="G23" s="18">
        <f t="shared" ref="G23:G25" si="7">SUM(H23:O23)</f>
        <v>34482844.710000001</v>
      </c>
      <c r="H23" s="10">
        <f t="shared" ref="H23:N23" si="8">SUM(H24:H25)</f>
        <v>1697795.72</v>
      </c>
      <c r="I23" s="10">
        <f t="shared" si="8"/>
        <v>5073979.8899999997</v>
      </c>
      <c r="J23" s="10">
        <f t="shared" si="8"/>
        <v>7713375.0999999996</v>
      </c>
      <c r="K23" s="16">
        <f t="shared" si="8"/>
        <v>8825382</v>
      </c>
      <c r="L23" s="16">
        <f t="shared" si="8"/>
        <v>11172312</v>
      </c>
      <c r="M23" s="16">
        <f t="shared" si="8"/>
        <v>0</v>
      </c>
      <c r="N23" s="10">
        <f t="shared" si="8"/>
        <v>0</v>
      </c>
      <c r="O23" s="10">
        <f>SUM(O24:O25)</f>
        <v>0</v>
      </c>
      <c r="P23" s="67" t="s">
        <v>57</v>
      </c>
      <c r="Q23" s="35" t="s">
        <v>47</v>
      </c>
      <c r="R23" s="35">
        <v>100</v>
      </c>
      <c r="S23" s="35">
        <v>100</v>
      </c>
      <c r="T23" s="35">
        <v>100</v>
      </c>
      <c r="U23" s="35">
        <v>100</v>
      </c>
      <c r="V23" s="35">
        <v>100</v>
      </c>
      <c r="W23" s="35">
        <v>100</v>
      </c>
      <c r="X23" s="35">
        <v>100</v>
      </c>
      <c r="Y23" s="35">
        <v>100</v>
      </c>
      <c r="Z23" s="35">
        <v>100</v>
      </c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</row>
    <row r="24" spans="1:258" ht="65.25" customHeight="1" x14ac:dyDescent="0.25">
      <c r="A24" s="23"/>
      <c r="B24" s="26"/>
      <c r="C24" s="29"/>
      <c r="D24" s="29"/>
      <c r="E24" s="31"/>
      <c r="F24" s="12" t="s">
        <v>48</v>
      </c>
      <c r="G24" s="18">
        <f t="shared" si="7"/>
        <v>9069412.1999999993</v>
      </c>
      <c r="H24" s="10">
        <v>478099.27</v>
      </c>
      <c r="I24" s="10">
        <f>1569399.76-347090.11</f>
        <v>1222309.6499999999</v>
      </c>
      <c r="J24" s="10">
        <v>1579671.28</v>
      </c>
      <c r="K24" s="16">
        <v>2554948</v>
      </c>
      <c r="L24" s="16">
        <v>3234384</v>
      </c>
      <c r="M24" s="16">
        <v>0</v>
      </c>
      <c r="N24" s="17">
        <v>0</v>
      </c>
      <c r="O24" s="10">
        <v>0</v>
      </c>
      <c r="P24" s="67"/>
      <c r="Q24" s="35"/>
      <c r="R24" s="35"/>
      <c r="S24" s="35"/>
      <c r="T24" s="35"/>
      <c r="U24" s="35"/>
      <c r="V24" s="35"/>
      <c r="W24" s="35"/>
      <c r="X24" s="35"/>
      <c r="Y24" s="35"/>
      <c r="Z24" s="3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</row>
    <row r="25" spans="1:258" ht="65.25" customHeight="1" x14ac:dyDescent="0.25">
      <c r="A25" s="24"/>
      <c r="B25" s="27"/>
      <c r="C25" s="30"/>
      <c r="D25" s="30"/>
      <c r="E25" s="32"/>
      <c r="F25" s="12" t="s">
        <v>49</v>
      </c>
      <c r="G25" s="18">
        <f t="shared" si="7"/>
        <v>25413432.510000002</v>
      </c>
      <c r="H25" s="10">
        <v>1219696.45</v>
      </c>
      <c r="I25" s="10">
        <v>3851670.24</v>
      </c>
      <c r="J25" s="10">
        <v>6133703.8200000003</v>
      </c>
      <c r="K25" s="16">
        <v>6270434</v>
      </c>
      <c r="L25" s="16">
        <v>7937928</v>
      </c>
      <c r="M25" s="16">
        <v>0</v>
      </c>
      <c r="N25" s="17">
        <v>0</v>
      </c>
      <c r="O25" s="10">
        <v>0</v>
      </c>
      <c r="P25" s="67"/>
      <c r="Q25" s="35"/>
      <c r="R25" s="35"/>
      <c r="S25" s="35"/>
      <c r="T25" s="35"/>
      <c r="U25" s="35"/>
      <c r="V25" s="35"/>
      <c r="W25" s="35"/>
      <c r="X25" s="35"/>
      <c r="Y25" s="35"/>
      <c r="Z25" s="3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</row>
    <row r="26" spans="1:258" ht="70.5" customHeight="1" x14ac:dyDescent="0.25">
      <c r="A26" s="22" t="s">
        <v>58</v>
      </c>
      <c r="B26" s="25" t="s">
        <v>59</v>
      </c>
      <c r="C26" s="28" t="s">
        <v>44</v>
      </c>
      <c r="D26" s="28">
        <v>2027</v>
      </c>
      <c r="E26" s="20" t="s">
        <v>45</v>
      </c>
      <c r="F26" s="12" t="s">
        <v>34</v>
      </c>
      <c r="G26" s="18">
        <f t="shared" ref="G26:G28" si="9">SUM(H26:O26)</f>
        <v>5187552.09</v>
      </c>
      <c r="H26" s="10">
        <f t="shared" ref="H26:N26" si="10">SUM(H27:H28)</f>
        <v>0</v>
      </c>
      <c r="I26" s="10">
        <f t="shared" si="10"/>
        <v>0</v>
      </c>
      <c r="J26" s="10">
        <f t="shared" si="10"/>
        <v>1231328.3999999999</v>
      </c>
      <c r="K26" s="16">
        <f t="shared" si="10"/>
        <v>3806223.69</v>
      </c>
      <c r="L26" s="16">
        <f t="shared" si="10"/>
        <v>50000</v>
      </c>
      <c r="M26" s="16">
        <f t="shared" si="10"/>
        <v>50000</v>
      </c>
      <c r="N26" s="10">
        <f t="shared" si="10"/>
        <v>50000</v>
      </c>
      <c r="O26" s="10">
        <f>SUM(O27:O28)</f>
        <v>0</v>
      </c>
      <c r="P26" s="19" t="s">
        <v>60</v>
      </c>
      <c r="Q26" s="37" t="s">
        <v>35</v>
      </c>
      <c r="R26" s="37">
        <f>SUM(U26:Z28)</f>
        <v>46</v>
      </c>
      <c r="S26" s="37" t="s">
        <v>61</v>
      </c>
      <c r="T26" s="37" t="s">
        <v>61</v>
      </c>
      <c r="U26" s="37">
        <v>7</v>
      </c>
      <c r="V26" s="37" t="s">
        <v>61</v>
      </c>
      <c r="W26" s="37" t="s">
        <v>61</v>
      </c>
      <c r="X26" s="37" t="s">
        <v>61</v>
      </c>
      <c r="Y26" s="37" t="s">
        <v>61</v>
      </c>
      <c r="Z26" s="37" t="s">
        <v>61</v>
      </c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</row>
    <row r="27" spans="1:258" ht="51" customHeight="1" x14ac:dyDescent="0.25">
      <c r="A27" s="23"/>
      <c r="B27" s="26"/>
      <c r="C27" s="29"/>
      <c r="D27" s="29"/>
      <c r="E27" s="31"/>
      <c r="F27" s="12" t="s">
        <v>48</v>
      </c>
      <c r="G27" s="18">
        <f t="shared" si="9"/>
        <v>200375.67999999999</v>
      </c>
      <c r="H27" s="10">
        <v>0</v>
      </c>
      <c r="I27" s="10">
        <v>0</v>
      </c>
      <c r="J27" s="10">
        <v>12313.28</v>
      </c>
      <c r="K27" s="16">
        <f>40000-909.34-1028.42+0.16</f>
        <v>38062.400000000001</v>
      </c>
      <c r="L27" s="16">
        <v>50000</v>
      </c>
      <c r="M27" s="16">
        <v>50000</v>
      </c>
      <c r="N27" s="16">
        <v>50000</v>
      </c>
      <c r="O27" s="10">
        <v>0</v>
      </c>
      <c r="P27" s="20" t="s">
        <v>62</v>
      </c>
      <c r="Q27" s="53"/>
      <c r="R27" s="53"/>
      <c r="S27" s="53"/>
      <c r="T27" s="53"/>
      <c r="U27" s="53"/>
      <c r="V27" s="53"/>
      <c r="W27" s="53"/>
      <c r="X27" s="53"/>
      <c r="Y27" s="53"/>
      <c r="Z27" s="53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</row>
    <row r="28" spans="1:258" ht="58.15" customHeight="1" x14ac:dyDescent="0.25">
      <c r="A28" s="24"/>
      <c r="B28" s="27"/>
      <c r="C28" s="30"/>
      <c r="D28" s="30"/>
      <c r="E28" s="32"/>
      <c r="F28" s="12" t="s">
        <v>49</v>
      </c>
      <c r="G28" s="18">
        <f t="shared" si="9"/>
        <v>4987176.41</v>
      </c>
      <c r="H28" s="10">
        <v>0</v>
      </c>
      <c r="I28" s="10">
        <v>0</v>
      </c>
      <c r="J28" s="10">
        <v>1219015.1200000001</v>
      </c>
      <c r="K28" s="16">
        <f>3858185.89-1800.49-88224.11</f>
        <v>3768161.29</v>
      </c>
      <c r="L28" s="16">
        <v>0</v>
      </c>
      <c r="M28" s="16">
        <v>0</v>
      </c>
      <c r="N28" s="17">
        <v>0</v>
      </c>
      <c r="O28" s="10">
        <v>0</v>
      </c>
      <c r="P28" s="21"/>
      <c r="Q28" s="13" t="s">
        <v>35</v>
      </c>
      <c r="R28" s="13" t="s">
        <v>61</v>
      </c>
      <c r="S28" s="13" t="s">
        <v>61</v>
      </c>
      <c r="T28" s="13" t="s">
        <v>61</v>
      </c>
      <c r="U28" s="13" t="s">
        <v>61</v>
      </c>
      <c r="V28" s="13">
        <v>13</v>
      </c>
      <c r="W28" s="13">
        <v>13</v>
      </c>
      <c r="X28" s="13">
        <v>13</v>
      </c>
      <c r="Y28" s="13" t="s">
        <v>61</v>
      </c>
      <c r="Z28" s="13" t="s">
        <v>61</v>
      </c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</row>
  </sheetData>
  <autoFilter ref="A10:Z28"/>
  <mergeCells count="117">
    <mergeCell ref="Z26:Z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T20:T22"/>
    <mergeCell ref="U20:U22"/>
    <mergeCell ref="V20:V22"/>
    <mergeCell ref="W20:W22"/>
    <mergeCell ref="X20:X22"/>
    <mergeCell ref="Y20:Y22"/>
    <mergeCell ref="Z20:Z22"/>
    <mergeCell ref="A23:A25"/>
    <mergeCell ref="B23:B25"/>
    <mergeCell ref="C23:C25"/>
    <mergeCell ref="D23:D25"/>
    <mergeCell ref="E23:E25"/>
    <mergeCell ref="P23:P25"/>
    <mergeCell ref="Q23:Q25"/>
    <mergeCell ref="R23:R25"/>
    <mergeCell ref="S23:S25"/>
    <mergeCell ref="T23:T25"/>
    <mergeCell ref="U23:U25"/>
    <mergeCell ref="V23:V25"/>
    <mergeCell ref="W23:W25"/>
    <mergeCell ref="X23:X25"/>
    <mergeCell ref="Y23:Y25"/>
    <mergeCell ref="Z23:Z25"/>
    <mergeCell ref="A20:A22"/>
    <mergeCell ref="B20:B22"/>
    <mergeCell ref="C20:C22"/>
    <mergeCell ref="D20:D22"/>
    <mergeCell ref="E20:E22"/>
    <mergeCell ref="P20:P22"/>
    <mergeCell ref="Q20:Q22"/>
    <mergeCell ref="R20:R22"/>
    <mergeCell ref="S20:S22"/>
    <mergeCell ref="Z14:Z16"/>
    <mergeCell ref="A17:A19"/>
    <mergeCell ref="B17:B19"/>
    <mergeCell ref="C17:C19"/>
    <mergeCell ref="D17:D19"/>
    <mergeCell ref="E17:E19"/>
    <mergeCell ref="P17:P19"/>
    <mergeCell ref="Q17:Q19"/>
    <mergeCell ref="R17:R19"/>
    <mergeCell ref="S17:S19"/>
    <mergeCell ref="T17:T19"/>
    <mergeCell ref="U17:U19"/>
    <mergeCell ref="V17:V19"/>
    <mergeCell ref="W17:W19"/>
    <mergeCell ref="X17:X19"/>
    <mergeCell ref="Y17:Y19"/>
    <mergeCell ref="Z17:Z19"/>
    <mergeCell ref="Z11:Z13"/>
    <mergeCell ref="A14:A16"/>
    <mergeCell ref="B14:B16"/>
    <mergeCell ref="C14:C16"/>
    <mergeCell ref="D14:D16"/>
    <mergeCell ref="E14:E16"/>
    <mergeCell ref="P14:P16"/>
    <mergeCell ref="Q14:Q16"/>
    <mergeCell ref="R14:R16"/>
    <mergeCell ref="S14:S16"/>
    <mergeCell ref="T14:T16"/>
    <mergeCell ref="U14:U16"/>
    <mergeCell ref="V14:V16"/>
    <mergeCell ref="W14:W16"/>
    <mergeCell ref="X14:X16"/>
    <mergeCell ref="Y14:Y16"/>
    <mergeCell ref="U11:U13"/>
    <mergeCell ref="V11:V13"/>
    <mergeCell ref="W11:W13"/>
    <mergeCell ref="X11:X13"/>
    <mergeCell ref="Y11:Y13"/>
    <mergeCell ref="P11:P13"/>
    <mergeCell ref="Q11:Q13"/>
    <mergeCell ref="R11:R13"/>
    <mergeCell ref="A11:A13"/>
    <mergeCell ref="B11:B13"/>
    <mergeCell ref="C11:C13"/>
    <mergeCell ref="D11:D13"/>
    <mergeCell ref="E11:E13"/>
    <mergeCell ref="P7:P9"/>
    <mergeCell ref="R8:R9"/>
    <mergeCell ref="F7:F9"/>
    <mergeCell ref="G7:O7"/>
    <mergeCell ref="H8:O8"/>
    <mergeCell ref="P27:P28"/>
    <mergeCell ref="A26:A28"/>
    <mergeCell ref="B26:B28"/>
    <mergeCell ref="C26:C28"/>
    <mergeCell ref="D26:D28"/>
    <mergeCell ref="E26:E28"/>
    <mergeCell ref="Q1:Z1"/>
    <mergeCell ref="S8:Z8"/>
    <mergeCell ref="A2:Z2"/>
    <mergeCell ref="A3:Z3"/>
    <mergeCell ref="A4:Z4"/>
    <mergeCell ref="B6:B9"/>
    <mergeCell ref="F6:O6"/>
    <mergeCell ref="A6:A9"/>
    <mergeCell ref="C6:D6"/>
    <mergeCell ref="P6:Z6"/>
    <mergeCell ref="C7:C9"/>
    <mergeCell ref="R7:Z7"/>
    <mergeCell ref="D7:D9"/>
    <mergeCell ref="Q7:Q9"/>
    <mergeCell ref="E6:E9"/>
    <mergeCell ref="G8:G9"/>
    <mergeCell ref="S11:S13"/>
    <mergeCell ref="T11:T13"/>
  </mergeCells>
  <phoneticPr fontId="4" type="noConversion"/>
  <pageMargins left="0.11811023622047245" right="0.11811023622047245" top="0.55118110236220474" bottom="0.55118110236220474" header="0.31496062992125984" footer="0.31496062992125984"/>
  <pageSetup paperSize="9" scale="29" fitToHeight="0" orientation="landscape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IV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Аналитикам</vt:lpstr>
      <vt:lpstr>Лист1</vt:lpstr>
      <vt:lpstr>Аналитикам!Заголовки_для_печати</vt:lpstr>
      <vt:lpstr>Аналитикам!Область_печати</vt:lpstr>
    </vt:vector>
  </TitlesOfParts>
  <Company>Министерство финансов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Stavkina</dc:creator>
  <cp:lastModifiedBy>Nabor_text</cp:lastModifiedBy>
  <cp:lastPrinted>2024-02-15T03:02:17Z</cp:lastPrinted>
  <dcterms:created xsi:type="dcterms:W3CDTF">2013-05-13T01:44:39Z</dcterms:created>
  <dcterms:modified xsi:type="dcterms:W3CDTF">2024-02-15T03:02:24Z</dcterms:modified>
</cp:coreProperties>
</file>